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charts/chart4.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workbook.xml" ContentType="application/vnd.openxmlformats-officedocument.spreadsheetml.sheet.main+xml"/>
  <Override PartName="/xl/charts/chart1.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bookViews>
    <workbookView xWindow="360" yWindow="195" windowWidth="11355" windowHeight="6690" firstSheet="2" activeTab="2"/>
  </bookViews>
  <sheets>
    <sheet name="Data2" sheetId="4" state="hidden" r:id="rId1"/>
    <sheet name="Data" sheetId="2" state="hidden" r:id="rId2"/>
    <sheet name="Pressure Management Analysis " sheetId="6" r:id="rId3"/>
  </sheets>
  <definedNames>
    <definedName name="_xlnm._FilterDatabase" localSheetId="2" hidden="1">'Pressure Management Analysis '!$B$6:$E$11</definedName>
    <definedName name="DIA">#REF!</definedName>
    <definedName name="MAT">#REF!</definedName>
    <definedName name="Material_Code">#REF!</definedName>
    <definedName name="_xlnm.Print_Area" localSheetId="2">'Pressure Management Analysis '!$A$1:$I$34</definedName>
  </definedNames>
  <calcPr calcId="125725"/>
</workbook>
</file>

<file path=xl/calcChain.xml><?xml version="1.0" encoding="utf-8"?>
<calcChain xmlns="http://schemas.openxmlformats.org/spreadsheetml/2006/main">
  <c r="B5" i="6"/>
  <c r="D17"/>
  <c r="M24" s="1"/>
  <c r="N24"/>
  <c r="N23"/>
  <c r="M23"/>
  <c r="M26"/>
  <c r="M22"/>
  <c r="M21"/>
  <c r="M20"/>
  <c r="N22"/>
  <c r="N26"/>
  <c r="N25"/>
  <c r="M16"/>
  <c r="M15"/>
  <c r="M14"/>
  <c r="N21"/>
  <c r="N20"/>
  <c r="N17"/>
  <c r="N18"/>
  <c r="N19"/>
  <c r="N16"/>
  <c r="N15"/>
  <c r="N14"/>
  <c r="H19"/>
  <c r="D4"/>
  <c r="H7"/>
  <c r="D15" s="1"/>
  <c r="H12"/>
  <c r="C2" i="2"/>
  <c r="AL5" s="1"/>
  <c r="R2"/>
  <c r="AO5" s="1"/>
  <c r="AG2"/>
  <c r="B5"/>
  <c r="F5"/>
  <c r="I5"/>
  <c r="L5"/>
  <c r="O5"/>
  <c r="R5"/>
  <c r="U5"/>
  <c r="X5"/>
  <c r="AA5"/>
  <c r="AD5"/>
  <c r="AG5"/>
  <c r="AJ5"/>
  <c r="B6"/>
  <c r="F6"/>
  <c r="I6"/>
  <c r="L6"/>
  <c r="O6"/>
  <c r="R6"/>
  <c r="U6"/>
  <c r="X6"/>
  <c r="AA6"/>
  <c r="AD6"/>
  <c r="AG6"/>
  <c r="AJ6"/>
  <c r="AP6"/>
  <c r="B7"/>
  <c r="F7"/>
  <c r="I7"/>
  <c r="L7"/>
  <c r="O7"/>
  <c r="R7"/>
  <c r="U7"/>
  <c r="X7"/>
  <c r="AA7"/>
  <c r="AD7"/>
  <c r="AG7"/>
  <c r="AJ7"/>
  <c r="AP7"/>
  <c r="B8"/>
  <c r="F8"/>
  <c r="I8"/>
  <c r="L8"/>
  <c r="O8"/>
  <c r="R8"/>
  <c r="U8"/>
  <c r="X8"/>
  <c r="AA8"/>
  <c r="AD8"/>
  <c r="AG8"/>
  <c r="AJ8"/>
  <c r="AP8"/>
  <c r="B9"/>
  <c r="F9"/>
  <c r="I9"/>
  <c r="L9"/>
  <c r="O9"/>
  <c r="R9"/>
  <c r="U9"/>
  <c r="X9"/>
  <c r="AA9"/>
  <c r="AD9"/>
  <c r="AG9"/>
  <c r="AJ9"/>
  <c r="AP9"/>
  <c r="B10"/>
  <c r="F10"/>
  <c r="I10"/>
  <c r="L10"/>
  <c r="O10"/>
  <c r="R10"/>
  <c r="U10"/>
  <c r="X10"/>
  <c r="AA10"/>
  <c r="AD10"/>
  <c r="AG10"/>
  <c r="AJ10"/>
  <c r="AP10"/>
  <c r="B11"/>
  <c r="F11"/>
  <c r="I11"/>
  <c r="L11"/>
  <c r="O11"/>
  <c r="R11"/>
  <c r="U11"/>
  <c r="X11"/>
  <c r="AA11"/>
  <c r="AD11"/>
  <c r="AG11"/>
  <c r="AJ11"/>
  <c r="AM11"/>
  <c r="AP11"/>
  <c r="B12"/>
  <c r="F12"/>
  <c r="I12"/>
  <c r="L12"/>
  <c r="O12"/>
  <c r="R12"/>
  <c r="U12"/>
  <c r="X12"/>
  <c r="AA12"/>
  <c r="AD12"/>
  <c r="AG12"/>
  <c r="AJ12"/>
  <c r="AM12"/>
  <c r="AP12"/>
  <c r="B13"/>
  <c r="F13"/>
  <c r="I13"/>
  <c r="L13"/>
  <c r="O13"/>
  <c r="R13"/>
  <c r="U13"/>
  <c r="X13"/>
  <c r="AA13"/>
  <c r="AD13"/>
  <c r="AG13"/>
  <c r="AJ13"/>
  <c r="AM13"/>
  <c r="AP13"/>
  <c r="B14"/>
  <c r="F14"/>
  <c r="I14"/>
  <c r="L14"/>
  <c r="O14"/>
  <c r="R14"/>
  <c r="U14"/>
  <c r="X14"/>
  <c r="AA14"/>
  <c r="AD14"/>
  <c r="AG14"/>
  <c r="AJ14"/>
  <c r="AM14"/>
  <c r="AP14"/>
  <c r="B15"/>
  <c r="F15"/>
  <c r="I15"/>
  <c r="L15"/>
  <c r="O15"/>
  <c r="R15"/>
  <c r="U15"/>
  <c r="X15"/>
  <c r="AA15"/>
  <c r="AD15"/>
  <c r="AG15"/>
  <c r="AJ15"/>
  <c r="AL15"/>
  <c r="AM15"/>
  <c r="AO15"/>
  <c r="AP15"/>
  <c r="B16"/>
  <c r="F16"/>
  <c r="I16"/>
  <c r="L16"/>
  <c r="O16"/>
  <c r="R16"/>
  <c r="U16"/>
  <c r="X16"/>
  <c r="AA16"/>
  <c r="AD16"/>
  <c r="AG16"/>
  <c r="AJ16"/>
  <c r="AL16"/>
  <c r="AM16"/>
  <c r="AO16"/>
  <c r="AP16"/>
  <c r="B17"/>
  <c r="F17"/>
  <c r="I17"/>
  <c r="L17"/>
  <c r="O17"/>
  <c r="R17"/>
  <c r="U17"/>
  <c r="X17"/>
  <c r="AA17"/>
  <c r="AD17"/>
  <c r="AG17"/>
  <c r="AJ17"/>
  <c r="AL17"/>
  <c r="AM17"/>
  <c r="AO17"/>
  <c r="AP17"/>
  <c r="B18"/>
  <c r="F18"/>
  <c r="I18"/>
  <c r="L18"/>
  <c r="O18"/>
  <c r="R18"/>
  <c r="U18"/>
  <c r="X18"/>
  <c r="AA18"/>
  <c r="AD18"/>
  <c r="AG18"/>
  <c r="AJ18"/>
  <c r="AL18"/>
  <c r="AM18"/>
  <c r="AO18"/>
  <c r="AP18"/>
  <c r="B19"/>
  <c r="F19"/>
  <c r="I19"/>
  <c r="L19"/>
  <c r="O19"/>
  <c r="R19"/>
  <c r="U19"/>
  <c r="X19"/>
  <c r="AA19"/>
  <c r="AD19"/>
  <c r="AG19"/>
  <c r="AJ19"/>
  <c r="AL19"/>
  <c r="AM19"/>
  <c r="AO19"/>
  <c r="AP19"/>
  <c r="B20"/>
  <c r="F20"/>
  <c r="I20"/>
  <c r="L20"/>
  <c r="O20"/>
  <c r="R20"/>
  <c r="U20"/>
  <c r="X20"/>
  <c r="AA20"/>
  <c r="AD20"/>
  <c r="AG20"/>
  <c r="AJ20"/>
  <c r="AL20"/>
  <c r="AM20"/>
  <c r="AO20"/>
  <c r="AP20"/>
  <c r="B21"/>
  <c r="F21"/>
  <c r="I21"/>
  <c r="L21"/>
  <c r="O21"/>
  <c r="R21"/>
  <c r="U21"/>
  <c r="X21"/>
  <c r="AA21"/>
  <c r="AD21"/>
  <c r="AG21"/>
  <c r="AJ21"/>
  <c r="AL21"/>
  <c r="AM21"/>
  <c r="AO21"/>
  <c r="AP21"/>
  <c r="B22"/>
  <c r="F22"/>
  <c r="I22"/>
  <c r="L22"/>
  <c r="O22"/>
  <c r="R22"/>
  <c r="U22"/>
  <c r="X22"/>
  <c r="AA22"/>
  <c r="AD22"/>
  <c r="AG22"/>
  <c r="AJ22"/>
  <c r="AL22"/>
  <c r="AM22"/>
  <c r="AO22"/>
  <c r="AP22"/>
  <c r="B23"/>
  <c r="F23"/>
  <c r="I23"/>
  <c r="L23"/>
  <c r="O23"/>
  <c r="R23"/>
  <c r="U23"/>
  <c r="X23"/>
  <c r="AA23"/>
  <c r="AD23"/>
  <c r="AG23"/>
  <c r="AJ23"/>
  <c r="AL23"/>
  <c r="AM23"/>
  <c r="AO23"/>
  <c r="AP23"/>
  <c r="B24"/>
  <c r="F24"/>
  <c r="I24"/>
  <c r="L24"/>
  <c r="O24"/>
  <c r="R24"/>
  <c r="U24"/>
  <c r="X24"/>
  <c r="AA24"/>
  <c r="AD24"/>
  <c r="AG24"/>
  <c r="AJ24"/>
  <c r="AL24"/>
  <c r="AM24"/>
  <c r="AO24"/>
  <c r="AP24"/>
  <c r="B25"/>
  <c r="F25"/>
  <c r="I25"/>
  <c r="L25"/>
  <c r="O25"/>
  <c r="R25"/>
  <c r="U25"/>
  <c r="X25"/>
  <c r="AA25"/>
  <c r="AD25"/>
  <c r="AG25"/>
  <c r="AJ25"/>
  <c r="AL25"/>
  <c r="AM25"/>
  <c r="AO25"/>
  <c r="AP25"/>
  <c r="B26"/>
  <c r="F26"/>
  <c r="I26"/>
  <c r="L26"/>
  <c r="O26"/>
  <c r="R26"/>
  <c r="U26"/>
  <c r="X26"/>
  <c r="AA26"/>
  <c r="AD26"/>
  <c r="AG26"/>
  <c r="AJ26"/>
  <c r="AL26"/>
  <c r="AM26"/>
  <c r="AO26"/>
  <c r="AP26"/>
  <c r="B27"/>
  <c r="F27"/>
  <c r="I27"/>
  <c r="L27"/>
  <c r="O27"/>
  <c r="R27"/>
  <c r="U27"/>
  <c r="X27"/>
  <c r="AA27"/>
  <c r="AD27"/>
  <c r="AG27"/>
  <c r="AJ27"/>
  <c r="AL27"/>
  <c r="AM27"/>
  <c r="AO27"/>
  <c r="AP27"/>
  <c r="B28"/>
  <c r="F28"/>
  <c r="I28"/>
  <c r="L28"/>
  <c r="O28"/>
  <c r="R28"/>
  <c r="U28"/>
  <c r="X28"/>
  <c r="AA28"/>
  <c r="AD28"/>
  <c r="AG28"/>
  <c r="AJ28"/>
  <c r="AL28"/>
  <c r="AM28"/>
  <c r="AO28"/>
  <c r="AP28"/>
  <c r="AD29"/>
  <c r="AG29"/>
  <c r="AJ29"/>
  <c r="AL29"/>
  <c r="AM29"/>
  <c r="AO29"/>
  <c r="AP29"/>
  <c r="AD30"/>
  <c r="AG30"/>
  <c r="AJ30"/>
  <c r="AL30"/>
  <c r="AM30"/>
  <c r="AO30"/>
  <c r="AP30"/>
  <c r="AG31"/>
  <c r="AJ31"/>
  <c r="AL31"/>
  <c r="AM31"/>
  <c r="AO31"/>
  <c r="AP31"/>
  <c r="AG32"/>
  <c r="AJ32"/>
  <c r="AL32"/>
  <c r="AM32"/>
  <c r="AO32"/>
  <c r="AP32"/>
  <c r="AG33"/>
  <c r="AJ33"/>
  <c r="AL33"/>
  <c r="AM33"/>
  <c r="AO33"/>
  <c r="AP33"/>
  <c r="AG34"/>
  <c r="AJ34"/>
  <c r="AL34"/>
  <c r="AM34"/>
  <c r="AO34"/>
  <c r="AP34"/>
  <c r="C2" i="4"/>
  <c r="AM5" s="1"/>
  <c r="R2"/>
  <c r="AP5" s="1"/>
  <c r="AG2"/>
  <c r="B5"/>
  <c r="F5"/>
  <c r="I5"/>
  <c r="L5"/>
  <c r="O5"/>
  <c r="R5"/>
  <c r="U5"/>
  <c r="X5"/>
  <c r="AA5"/>
  <c r="AD5"/>
  <c r="AG5"/>
  <c r="AJ5"/>
  <c r="AO5"/>
  <c r="B6"/>
  <c r="F6"/>
  <c r="I6"/>
  <c r="L6"/>
  <c r="O6"/>
  <c r="R6"/>
  <c r="U6"/>
  <c r="X6"/>
  <c r="AA6"/>
  <c r="AD6"/>
  <c r="AG6"/>
  <c r="AJ6"/>
  <c r="AO6"/>
  <c r="B7"/>
  <c r="F7"/>
  <c r="I7"/>
  <c r="L7"/>
  <c r="O7"/>
  <c r="R7"/>
  <c r="U7"/>
  <c r="X7"/>
  <c r="AA7"/>
  <c r="AD7"/>
  <c r="AG7"/>
  <c r="AJ7"/>
  <c r="AM7"/>
  <c r="B8"/>
  <c r="F8"/>
  <c r="I8"/>
  <c r="L8"/>
  <c r="O8"/>
  <c r="R8"/>
  <c r="U8"/>
  <c r="X8"/>
  <c r="AA8"/>
  <c r="AD8"/>
  <c r="AG8"/>
  <c r="AJ8"/>
  <c r="AL8"/>
  <c r="AO8"/>
  <c r="B9"/>
  <c r="F9"/>
  <c r="I9"/>
  <c r="L9"/>
  <c r="O9"/>
  <c r="R9"/>
  <c r="U9"/>
  <c r="X9"/>
  <c r="AA9"/>
  <c r="AD9"/>
  <c r="AG9"/>
  <c r="AJ9"/>
  <c r="AL9"/>
  <c r="AO9"/>
  <c r="B10"/>
  <c r="F10"/>
  <c r="I10"/>
  <c r="L10"/>
  <c r="O10"/>
  <c r="R10"/>
  <c r="U10"/>
  <c r="X10"/>
  <c r="AA10"/>
  <c r="AD10"/>
  <c r="AG10"/>
  <c r="AJ10"/>
  <c r="AL10"/>
  <c r="AO10"/>
  <c r="B11"/>
  <c r="F11"/>
  <c r="I11"/>
  <c r="L11"/>
  <c r="O11"/>
  <c r="R11"/>
  <c r="U11"/>
  <c r="X11"/>
  <c r="AA11"/>
  <c r="AD11"/>
  <c r="AG11"/>
  <c r="AJ11"/>
  <c r="AL11"/>
  <c r="AO11"/>
  <c r="B12"/>
  <c r="F12"/>
  <c r="I12"/>
  <c r="L12"/>
  <c r="O12"/>
  <c r="R12"/>
  <c r="U12"/>
  <c r="X12"/>
  <c r="AA12"/>
  <c r="AD12"/>
  <c r="AG12"/>
  <c r="AJ12"/>
  <c r="AL12"/>
  <c r="AM12"/>
  <c r="AO12"/>
  <c r="AP12"/>
  <c r="B13"/>
  <c r="F13"/>
  <c r="I13"/>
  <c r="L13"/>
  <c r="O13"/>
  <c r="R13"/>
  <c r="U13"/>
  <c r="X13"/>
  <c r="AA13"/>
  <c r="AD13"/>
  <c r="AG13"/>
  <c r="AJ13"/>
  <c r="AL13"/>
  <c r="AM13"/>
  <c r="AO13"/>
  <c r="AP13"/>
  <c r="B14"/>
  <c r="F14"/>
  <c r="I14"/>
  <c r="L14"/>
  <c r="O14"/>
  <c r="R14"/>
  <c r="U14"/>
  <c r="X14"/>
  <c r="AA14"/>
  <c r="AD14"/>
  <c r="AG14"/>
  <c r="AJ14"/>
  <c r="AL14"/>
  <c r="AM14"/>
  <c r="AO14"/>
  <c r="AP14"/>
  <c r="B15"/>
  <c r="F15"/>
  <c r="I15"/>
  <c r="L15"/>
  <c r="O15"/>
  <c r="R15"/>
  <c r="U15"/>
  <c r="X15"/>
  <c r="AA15"/>
  <c r="AD15"/>
  <c r="AG15"/>
  <c r="AJ15"/>
  <c r="AL15"/>
  <c r="AM15"/>
  <c r="AO15"/>
  <c r="AP15"/>
  <c r="B16"/>
  <c r="F16"/>
  <c r="I16"/>
  <c r="L16"/>
  <c r="O16"/>
  <c r="R16"/>
  <c r="U16"/>
  <c r="X16"/>
  <c r="AA16"/>
  <c r="AD16"/>
  <c r="AG16"/>
  <c r="AJ16"/>
  <c r="AL16"/>
  <c r="AM16"/>
  <c r="AO16"/>
  <c r="AP16"/>
  <c r="B17"/>
  <c r="F17"/>
  <c r="I17"/>
  <c r="L17"/>
  <c r="O17"/>
  <c r="R17"/>
  <c r="U17"/>
  <c r="X17"/>
  <c r="AA17"/>
  <c r="AD17"/>
  <c r="AG17"/>
  <c r="AJ17"/>
  <c r="AL17"/>
  <c r="AM17"/>
  <c r="AO17"/>
  <c r="AP17"/>
  <c r="B18"/>
  <c r="F18"/>
  <c r="I18"/>
  <c r="L18"/>
  <c r="O18"/>
  <c r="R18"/>
  <c r="U18"/>
  <c r="X18"/>
  <c r="AA18"/>
  <c r="AD18"/>
  <c r="AG18"/>
  <c r="AJ18"/>
  <c r="AL18"/>
  <c r="AM18"/>
  <c r="AO18"/>
  <c r="AP18"/>
  <c r="B19"/>
  <c r="F19"/>
  <c r="I19"/>
  <c r="L19"/>
  <c r="O19"/>
  <c r="R19"/>
  <c r="U19"/>
  <c r="X19"/>
  <c r="AA19"/>
  <c r="AD19"/>
  <c r="AG19"/>
  <c r="AJ19"/>
  <c r="AL19"/>
  <c r="AM19"/>
  <c r="AO19"/>
  <c r="AP19"/>
  <c r="B20"/>
  <c r="F20"/>
  <c r="I20"/>
  <c r="L20"/>
  <c r="O20"/>
  <c r="R20"/>
  <c r="U20"/>
  <c r="X20"/>
  <c r="AA20"/>
  <c r="AD20"/>
  <c r="AG20"/>
  <c r="AJ20"/>
  <c r="AL20"/>
  <c r="AM20"/>
  <c r="AO20"/>
  <c r="AP20"/>
  <c r="B21"/>
  <c r="F21"/>
  <c r="I21"/>
  <c r="L21"/>
  <c r="O21"/>
  <c r="R21"/>
  <c r="U21"/>
  <c r="X21"/>
  <c r="AA21"/>
  <c r="AD21"/>
  <c r="AG21"/>
  <c r="AJ21"/>
  <c r="AL21"/>
  <c r="AM21"/>
  <c r="AO21"/>
  <c r="AP21"/>
  <c r="B22"/>
  <c r="F22"/>
  <c r="I22"/>
  <c r="L22"/>
  <c r="O22"/>
  <c r="R22"/>
  <c r="U22"/>
  <c r="X22"/>
  <c r="AA22"/>
  <c r="AD22"/>
  <c r="AG22"/>
  <c r="AJ22"/>
  <c r="AL22"/>
  <c r="AM22"/>
  <c r="AO22"/>
  <c r="AP22"/>
  <c r="B23"/>
  <c r="F23"/>
  <c r="I23"/>
  <c r="L23"/>
  <c r="O23"/>
  <c r="R23"/>
  <c r="U23"/>
  <c r="X23"/>
  <c r="AA23"/>
  <c r="AD23"/>
  <c r="AG23"/>
  <c r="AJ23"/>
  <c r="AL23"/>
  <c r="AM23"/>
  <c r="AO23"/>
  <c r="AP23"/>
  <c r="B24"/>
  <c r="F24"/>
  <c r="I24"/>
  <c r="L24"/>
  <c r="O24"/>
  <c r="R24"/>
  <c r="U24"/>
  <c r="X24"/>
  <c r="AA24"/>
  <c r="AD24"/>
  <c r="AG24"/>
  <c r="AJ24"/>
  <c r="AL24"/>
  <c r="AM24"/>
  <c r="AO24"/>
  <c r="AP24"/>
  <c r="B25"/>
  <c r="F25"/>
  <c r="I25"/>
  <c r="L25"/>
  <c r="O25"/>
  <c r="R25"/>
  <c r="U25"/>
  <c r="X25"/>
  <c r="AA25"/>
  <c r="AD25"/>
  <c r="AG25"/>
  <c r="AJ25"/>
  <c r="AL25"/>
  <c r="AM25"/>
  <c r="AO25"/>
  <c r="AP25"/>
  <c r="B26"/>
  <c r="F26"/>
  <c r="I26"/>
  <c r="L26"/>
  <c r="O26"/>
  <c r="R26"/>
  <c r="U26"/>
  <c r="X26"/>
  <c r="AA26"/>
  <c r="AD26"/>
  <c r="AG26"/>
  <c r="AJ26"/>
  <c r="AL26"/>
  <c r="AM26"/>
  <c r="AO26"/>
  <c r="AP26"/>
  <c r="B27"/>
  <c r="F27"/>
  <c r="I27"/>
  <c r="L27"/>
  <c r="O27"/>
  <c r="R27"/>
  <c r="U27"/>
  <c r="X27"/>
  <c r="AA27"/>
  <c r="AD27"/>
  <c r="AG27"/>
  <c r="AJ27"/>
  <c r="AL27"/>
  <c r="AM27"/>
  <c r="AO27"/>
  <c r="AP27"/>
  <c r="B28"/>
  <c r="F28"/>
  <c r="I28"/>
  <c r="L28"/>
  <c r="O28"/>
  <c r="R28"/>
  <c r="U28"/>
  <c r="X28"/>
  <c r="AA28"/>
  <c r="AD28"/>
  <c r="AG28"/>
  <c r="AJ28"/>
  <c r="AL28"/>
  <c r="AM28"/>
  <c r="AO28"/>
  <c r="AP28"/>
  <c r="AD29"/>
  <c r="AG29"/>
  <c r="AJ29"/>
  <c r="AL29"/>
  <c r="AM29"/>
  <c r="AO29"/>
  <c r="AP29"/>
  <c r="AD30"/>
  <c r="AG30"/>
  <c r="AJ30"/>
  <c r="AL30"/>
  <c r="AM30"/>
  <c r="AO30"/>
  <c r="AP30"/>
  <c r="AG31"/>
  <c r="AJ31"/>
  <c r="AL31"/>
  <c r="AM31"/>
  <c r="AO31"/>
  <c r="AP31"/>
  <c r="AG32"/>
  <c r="AJ32"/>
  <c r="AL32"/>
  <c r="AM32"/>
  <c r="AO32"/>
  <c r="AP32"/>
  <c r="AG33"/>
  <c r="AJ33"/>
  <c r="AL33"/>
  <c r="AM33"/>
  <c r="AO33"/>
  <c r="AP33"/>
  <c r="AG34"/>
  <c r="AJ34"/>
  <c r="AL34"/>
  <c r="AM34"/>
  <c r="AO34"/>
  <c r="AP34"/>
  <c r="AP7"/>
  <c r="AP6"/>
  <c r="AL6"/>
  <c r="AM10" i="2"/>
  <c r="AM9"/>
  <c r="AM8"/>
  <c r="AM7"/>
  <c r="AM6"/>
  <c r="AM5"/>
  <c r="AO14"/>
  <c r="AL14"/>
  <c r="AO13"/>
  <c r="AL13"/>
  <c r="AO12"/>
  <c r="AL12"/>
  <c r="AO11"/>
  <c r="AL11"/>
  <c r="AO10"/>
  <c r="AL10"/>
  <c r="AO9"/>
  <c r="AL9"/>
  <c r="AO8"/>
  <c r="AL8"/>
  <c r="AO7"/>
  <c r="AL7"/>
  <c r="AO6"/>
  <c r="AL6"/>
  <c r="AP11" i="4"/>
  <c r="AM11"/>
  <c r="AP10"/>
  <c r="AM10"/>
  <c r="AP9"/>
  <c r="AM9"/>
  <c r="AP8"/>
  <c r="AM8"/>
  <c r="AO7"/>
  <c r="AL7"/>
  <c r="AM6"/>
  <c r="AL5"/>
  <c r="H11" i="6"/>
  <c r="M25" l="1"/>
  <c r="H8"/>
  <c r="H10"/>
  <c r="H14" s="1"/>
  <c r="L32" s="1"/>
  <c r="H9"/>
  <c r="M19"/>
  <c r="M17"/>
  <c r="H35"/>
  <c r="H25" s="1"/>
  <c r="H29" s="1"/>
  <c r="H23"/>
  <c r="M18"/>
  <c r="AP5" i="2"/>
  <c r="H15" i="6" l="1"/>
  <c r="H27"/>
  <c r="M32" s="1"/>
  <c r="H21"/>
  <c r="N32" l="1"/>
  <c r="H31"/>
</calcChain>
</file>

<file path=xl/comments1.xml><?xml version="1.0" encoding="utf-8"?>
<comments xmlns="http://schemas.openxmlformats.org/spreadsheetml/2006/main">
  <authors>
    <author>bfolk</author>
  </authors>
  <commentList>
    <comment ref="B19" authorId="0">
      <text>
        <r>
          <rPr>
            <sz val="8"/>
            <color indexed="17"/>
            <rFont val="Tahoma"/>
            <family val="2"/>
          </rPr>
          <t xml:space="preserve">THIS PRESSURE VALUE IS THE LOW PRESSURE SET POINT OF THE CRD2S PRESSURE MANAGEMENT CONTROL PILOT.
THE HIGH PRESSURE SET POINT IS  THE SAME VALUE 
AS THE STANDARD SYSTEM PRESSURE VALUE THAT 
WAS ENTERED IN SYSTEM INPUT DATA. </t>
        </r>
      </text>
    </comment>
    <comment ref="B20" authorId="0">
      <text>
        <r>
          <rPr>
            <sz val="8"/>
            <color indexed="10"/>
            <rFont val="Tahoma"/>
            <family val="2"/>
          </rPr>
          <t>THIS VALUE IS THE ESTIMATED TIME THAT THE PRESSURE MANAGEMENT CONTROL VALVE WILL BE REGULATING AT OR NEAR THE HIGH PRESSURE SET POINT OF THE CRD2S PRESSURE MANAGEMENT CONTROL PILOT. 
THIS VALUE IS THE ESTIMATED TIME PERIOD FOR PEAK SYSTEM DEMAND. PEAK TIMES TYPICALLY OCCUR DURING EARLY MORNING, MID-DAY AND EARLY EVENING HOURS FOR RESIDENTIAL WATER SYSTEMS.</t>
        </r>
      </text>
    </comment>
    <comment ref="B21" authorId="0">
      <text>
        <r>
          <rPr>
            <sz val="8"/>
            <color indexed="17"/>
            <rFont val="Tahoma"/>
            <family val="2"/>
          </rPr>
          <t>THIS VALUE IS THE ESTIMATED TIME THAT THE PRESSURE MANAGEMENT CONTROL VALVE WILL BE REGULATING AT OR NEAR THE LOW PRESSURE SET POINT. THIS TIME IS TYPICALLY DURING LOW SYSTEM DEMAND PERIODS SUCH AS NIGHT TIME AND OFF PEAK HOURS.</t>
        </r>
      </text>
    </comment>
    <comment ref="B22" authorId="0">
      <text>
        <r>
          <rPr>
            <sz val="8"/>
            <color indexed="12"/>
            <rFont val="Tahoma"/>
            <family val="2"/>
          </rPr>
          <t>THIS COEFFICIENT IS UTILIZED IN THIS PROGRAM FOR LEAKAGE ANALYSIS AND IS TAKEN FROM A STUDY ON SYSTEM LEAKAGE ANALYSIS BY ALLEN LAMBERT. 
N1 CAN VARI BETWEEN .50 AND 2.50 DEPENDING ON THE TYPE AND CHARACTERISTICS OF THE WATER DISTRIBUTION SYSTEM. 
REFER TO BELOW LEAKAGE COEFFICIENT GUIDELINE 
BLOCK FOR SUGGESTED N1 INPUT VALUES.</t>
        </r>
      </text>
    </comment>
    <comment ref="B24" authorId="0">
      <text>
        <r>
          <rPr>
            <sz val="8"/>
            <color indexed="12"/>
            <rFont val="Tahoma"/>
            <family val="2"/>
          </rPr>
          <t xml:space="preserve">LEAKAGE COEFFICIENT, N1, CAN VARI DEPENDING ON FACTORS SUCH AS PIPE MATERIAL, LEVEL AND TYPE OF LEAKAGE AS WELL AS THE TYPE OF DISTRIBUTION SYSTEM (RESIDENTIAL, COMMERCIAL, AGRICULTURAL, ETC.). FOR ANALYSIS PURPOSES THE FOLLOWING GUIDELINE CAN BE USED TO SELECT A NUMBER FOR N1. THESE N1 VALUES ARE REFERENCED FROM A SYSTEM LEAKAGE ANALYSIS STUDY. THE USER MAY WANT TO ENTER DIFFERENT VALUES FOR N1 IF THEY ARE FAMILIAR WITH THE LEAKAGE ANALYSIS METHOD USED AND THE PROPER COEFFICIENT VALUE  FOR THEIR PARTICULAR SYSTEM.
</t>
        </r>
        <r>
          <rPr>
            <b/>
            <u/>
            <sz val="8"/>
            <color indexed="17"/>
            <rFont val="Tahoma"/>
            <family val="2"/>
          </rPr>
          <t>N1 = 1.5</t>
        </r>
        <r>
          <rPr>
            <sz val="8"/>
            <color indexed="12"/>
            <rFont val="Tahoma"/>
            <family val="2"/>
          </rPr>
          <t xml:space="preserve">  IS AN AVERAGE LEAKAGE COEFFICIENT VALUE USED FOR TYPICAL SYSTEMS WITH UNDETECTABLE BACKGROUND LEAKAGE WITH ANY PIPE MATERIAL. 
</t>
        </r>
        <r>
          <rPr>
            <b/>
            <u/>
            <sz val="8"/>
            <color indexed="17"/>
            <rFont val="Tahoma"/>
            <family val="2"/>
          </rPr>
          <t>N1 = 1.0</t>
        </r>
        <r>
          <rPr>
            <b/>
            <sz val="8"/>
            <color indexed="17"/>
            <rFont val="Tahoma"/>
            <family val="2"/>
          </rPr>
          <t xml:space="preserve">  </t>
        </r>
        <r>
          <rPr>
            <sz val="8"/>
            <color indexed="12"/>
            <rFont val="Tahoma"/>
            <family val="2"/>
          </rPr>
          <t xml:space="preserve">IS RECOMMENDED IF THERE IS AN ABSCENCE OF KNOWLEDGE OF PIPE MATERIALS AND LEAKAGE LEVEL. 
</t>
        </r>
        <r>
          <rPr>
            <b/>
            <u/>
            <sz val="8"/>
            <color indexed="17"/>
            <rFont val="Tahoma"/>
            <family val="2"/>
          </rPr>
          <t>N1 = 1.15</t>
        </r>
        <r>
          <rPr>
            <sz val="8"/>
            <color indexed="12"/>
            <rFont val="Tahoma"/>
            <family val="2"/>
          </rPr>
          <t xml:space="preserve">  IS A JAPANESE STANDARD USED FOR THEIR SYSTEMS FOR THE PAST 20 YEARS.
</t>
        </r>
        <r>
          <rPr>
            <b/>
            <u/>
            <sz val="8"/>
            <color indexed="17"/>
            <rFont val="Tahoma"/>
            <family val="2"/>
          </rPr>
          <t>N1 = 1.52</t>
        </r>
        <r>
          <rPr>
            <sz val="8"/>
            <color indexed="12"/>
            <rFont val="Tahoma"/>
            <family val="2"/>
          </rPr>
          <t xml:space="preserve">  WAS AN AVERAGE VALUE DETERMINED FROM LAB TESTS BY ASHCROFT &amp; TAYLOR (SURVEYOR, JULY 1983) ON ARTIFICIALLY CREATED LEAKS IN PLASTIC PIPE.
</t>
        </r>
        <r>
          <rPr>
            <b/>
            <u/>
            <sz val="8"/>
            <color indexed="17"/>
            <rFont val="Tahoma"/>
            <family val="2"/>
          </rPr>
          <t>N1 = 2.50</t>
        </r>
        <r>
          <rPr>
            <sz val="8"/>
            <color indexed="12"/>
            <rFont val="Tahoma"/>
            <family val="2"/>
          </rPr>
          <t xml:space="preserve">  MAXIMUM RECOGNIZED COEFFICIENT VALUE FOR SYSTEMS WITH EXCESSIVE LEAKAGE. ALTHOUGH SOME GENERAL THEORIES REFERENCE UPPER COEFFICIENT VALUES OF 2.50, CASE STUDIES ASSOCIATED WITH THIS VALUE WERE NOT FOUND.</t>
        </r>
      </text>
    </comment>
  </commentList>
</comments>
</file>

<file path=xl/sharedStrings.xml><?xml version="1.0" encoding="utf-8"?>
<sst xmlns="http://schemas.openxmlformats.org/spreadsheetml/2006/main" count="169" uniqueCount="75">
  <si>
    <t>PREPARED BY:</t>
  </si>
  <si>
    <t>Orifice Bore Data for Cla-Val Standard Orifices</t>
  </si>
  <si>
    <t>2" ORIFICE P/N</t>
  </si>
  <si>
    <t>FLOW (GPM)</t>
  </si>
  <si>
    <t>PIPE SIZE IS</t>
  </si>
  <si>
    <t>PRESSURE DROP (INCHES H20)</t>
  </si>
  <si>
    <t>ORIFICE BORE (INCHES)</t>
  </si>
  <si>
    <t>2.5" ORIFICE P/N</t>
  </si>
  <si>
    <t>3" ORIFICE P/N</t>
  </si>
  <si>
    <t>4" ORIFICE P/N</t>
  </si>
  <si>
    <t>6" ORIFICE P/N</t>
  </si>
  <si>
    <t>8" ORIFICE P/N</t>
  </si>
  <si>
    <t>10" ORIFICE P/N</t>
  </si>
  <si>
    <t>12" ORIFICE P/N</t>
  </si>
  <si>
    <t>14" ORIFICE P/N</t>
  </si>
  <si>
    <t>16" ORIFICE P/N</t>
  </si>
  <si>
    <t>20" ORIFICE P/N</t>
  </si>
  <si>
    <t>24" ORIFICE P/N</t>
  </si>
  <si>
    <t>PIPE SIZES 2" THRU 8"</t>
  </si>
  <si>
    <t>PIPE SIZES 10" THRU 24"</t>
  </si>
  <si>
    <t>DATE:</t>
  </si>
  <si>
    <t>Outlet Pressure (min)</t>
  </si>
  <si>
    <t>gpm</t>
  </si>
  <si>
    <t>psi</t>
  </si>
  <si>
    <t>Pipe Size</t>
  </si>
  <si>
    <t>Estimated System Leakage</t>
  </si>
  <si>
    <t>%</t>
  </si>
  <si>
    <t>gal</t>
  </si>
  <si>
    <t>Water Cost per Acre-Foot</t>
  </si>
  <si>
    <t>$</t>
  </si>
  <si>
    <t>mg</t>
  </si>
  <si>
    <t>PRESSURE MANAGEMENT INPUT DATA</t>
  </si>
  <si>
    <t xml:space="preserve">SYSTEM INPUT DATA </t>
  </si>
  <si>
    <t>Outlet Pressure (max)</t>
  </si>
  <si>
    <t>hrs</t>
  </si>
  <si>
    <t>in</t>
  </si>
  <si>
    <t>OUTPUT DATA FOR SYSTEM LEAKS</t>
  </si>
  <si>
    <t>PRESSURE MANAGEMENT OUTPUT DATA</t>
  </si>
  <si>
    <t>Average Annual Water Usage</t>
  </si>
  <si>
    <t>Estimated Daily Water Usage</t>
  </si>
  <si>
    <t>Average Flow Rate</t>
  </si>
  <si>
    <t>ft/sec</t>
  </si>
  <si>
    <t>Average Weekly Water Usage</t>
  </si>
  <si>
    <t>Average Flow Velocity (approx.)</t>
  </si>
  <si>
    <t>acre-ft</t>
  </si>
  <si>
    <t>Estimated Annual Water Loss</t>
  </si>
  <si>
    <t>Standard System Pressure</t>
  </si>
  <si>
    <t>Estimated Daily Water Loss Based on Standard System Pressure &amp; Estimated System Leakage</t>
  </si>
  <si>
    <t>System Leakage Orifice Dia</t>
  </si>
  <si>
    <t>Outlet Pressure</t>
  </si>
  <si>
    <t>Time Hrs</t>
  </si>
  <si>
    <t>Max</t>
  </si>
  <si>
    <t>Min</t>
  </si>
  <si>
    <t>Average</t>
  </si>
  <si>
    <t>Leakage Coefficient, N1</t>
  </si>
  <si>
    <t>-</t>
  </si>
  <si>
    <t>Estimated System Leakage at Standard System Pressure &amp; Before Pressure Management Input Data</t>
  </si>
  <si>
    <t>Annual Financial Loss Due to Estimated System Leakage</t>
  </si>
  <si>
    <t>Average Daily Pressure with Pressure Management Input Data</t>
  </si>
  <si>
    <t>Calculated Daily Water Loss with Pressure Management Input Data</t>
  </si>
  <si>
    <t>Calculated Annual Water Savings with Pressure Management Input Data</t>
  </si>
  <si>
    <t>Calculated Daily Water Savings with Pressure Management Input Data</t>
  </si>
  <si>
    <t>Calculated Annual Financial Savings with Pressure Management Input Data</t>
  </si>
  <si>
    <t>CRD</t>
  </si>
  <si>
    <t>Savings Zone</t>
  </si>
  <si>
    <t>Calculated % of System Leakage Recovered with Pressure Management Input data</t>
  </si>
  <si>
    <t>Annual Water Loss With Pressure Management</t>
  </si>
  <si>
    <t>Annual Water Loss Without Pressure Management</t>
  </si>
  <si>
    <t>Annual Water Savings With Pressure Management</t>
  </si>
  <si>
    <t>Time at Max Pressure (daily)</t>
  </si>
  <si>
    <t>Time at Min Pressure (daily)</t>
  </si>
  <si>
    <t>Leakage Coefficient Guideline</t>
  </si>
  <si>
    <t>CLA-VAL Application Example</t>
  </si>
  <si>
    <t>Water Cost per 1000 Gallons</t>
  </si>
  <si>
    <t>PRESSURE MANAGEMENT ANALYSIS 
FOR 98 SERIES PRESSURE MANAGEMENT CONTROL VALVE</t>
  </si>
</sst>
</file>

<file path=xl/styles.xml><?xml version="1.0" encoding="utf-8"?>
<styleSheet xmlns="http://schemas.openxmlformats.org/spreadsheetml/2006/main">
  <numFmts count="9">
    <numFmt numFmtId="164" formatCode="0.000"/>
    <numFmt numFmtId="165" formatCode=".000"/>
    <numFmt numFmtId="166" formatCode=".00"/>
    <numFmt numFmtId="167" formatCode="0.0"/>
    <numFmt numFmtId="168" formatCode=".0"/>
    <numFmt numFmtId="169" formatCode="#,##0.0"/>
    <numFmt numFmtId="170" formatCode="mmmm\ d\,\ yyyy"/>
    <numFmt numFmtId="171" formatCode="&quot;$&quot;#,##0"/>
    <numFmt numFmtId="172" formatCode="&quot;$&quot;#,##0.00"/>
  </numFmts>
  <fonts count="41">
    <font>
      <sz val="10"/>
      <name val="MS Sans Serif"/>
    </font>
    <font>
      <sz val="10"/>
      <name val="Arial"/>
      <family val="2"/>
    </font>
    <font>
      <sz val="11"/>
      <name val="Arial"/>
      <family val="2"/>
    </font>
    <font>
      <sz val="8"/>
      <name val="Arial"/>
      <family val="2"/>
    </font>
    <font>
      <sz val="10"/>
      <color indexed="9"/>
      <name val="Arial"/>
      <family val="2"/>
    </font>
    <font>
      <sz val="9"/>
      <name val="Arial"/>
      <family val="2"/>
    </font>
    <font>
      <sz val="8"/>
      <color indexed="40"/>
      <name val="Arial"/>
      <family val="2"/>
    </font>
    <font>
      <sz val="10"/>
      <color indexed="40"/>
      <name val="Arial"/>
      <family val="2"/>
    </font>
    <font>
      <sz val="7"/>
      <color indexed="40"/>
      <name val="Arial"/>
      <family val="2"/>
    </font>
    <font>
      <u/>
      <sz val="14"/>
      <color indexed="9"/>
      <name val="Arial"/>
      <family val="2"/>
    </font>
    <font>
      <sz val="10"/>
      <color indexed="14"/>
      <name val="Arial"/>
      <family val="2"/>
    </font>
    <font>
      <sz val="8"/>
      <color indexed="41"/>
      <name val="Arial"/>
      <family val="2"/>
    </font>
    <font>
      <sz val="10"/>
      <color indexed="41"/>
      <name val="Arial"/>
      <family val="2"/>
    </font>
    <font>
      <b/>
      <sz val="8.5"/>
      <color indexed="40"/>
      <name val="MS Sans Serif"/>
      <family val="2"/>
    </font>
    <font>
      <sz val="10"/>
      <color indexed="47"/>
      <name val="Arial"/>
      <family val="2"/>
    </font>
    <font>
      <sz val="11"/>
      <color indexed="47"/>
      <name val="Arial"/>
      <family val="2"/>
    </font>
    <font>
      <sz val="11"/>
      <color indexed="9"/>
      <name val="Arial"/>
      <family val="2"/>
    </font>
    <font>
      <sz val="10"/>
      <name val="Arial"/>
      <family val="2"/>
    </font>
    <font>
      <sz val="10"/>
      <name val="Arial"/>
      <family val="2"/>
    </font>
    <font>
      <b/>
      <sz val="9"/>
      <name val="Arial"/>
      <family val="2"/>
    </font>
    <font>
      <b/>
      <sz val="10"/>
      <name val="Arial"/>
      <family val="2"/>
    </font>
    <font>
      <sz val="8"/>
      <color indexed="17"/>
      <name val="Tahoma"/>
      <family val="2"/>
    </font>
    <font>
      <sz val="8"/>
      <color indexed="10"/>
      <name val="Tahoma"/>
      <family val="2"/>
    </font>
    <font>
      <sz val="8"/>
      <color indexed="12"/>
      <name val="Tahoma"/>
      <family val="2"/>
    </font>
    <font>
      <b/>
      <sz val="12"/>
      <color indexed="8"/>
      <name val="Arial"/>
      <family val="2"/>
    </font>
    <font>
      <b/>
      <sz val="8"/>
      <color indexed="17"/>
      <name val="Tahoma"/>
      <family val="2"/>
    </font>
    <font>
      <b/>
      <u/>
      <sz val="8"/>
      <color indexed="17"/>
      <name val="Tahoma"/>
      <family val="2"/>
    </font>
    <font>
      <sz val="10"/>
      <color theme="1" tint="0.249977111117893"/>
      <name val="Arial"/>
      <family val="2"/>
    </font>
    <font>
      <sz val="8"/>
      <color theme="0"/>
      <name val="Arial"/>
      <family val="2"/>
    </font>
    <font>
      <sz val="8"/>
      <color theme="1" tint="0.34998626667073579"/>
      <name val="Arial"/>
      <family val="2"/>
    </font>
    <font>
      <sz val="10"/>
      <color theme="1" tint="0.34998626667073579"/>
      <name val="Arial"/>
      <family val="2"/>
    </font>
    <font>
      <sz val="9"/>
      <color theme="1" tint="0.34998626667073579"/>
      <name val="Arial"/>
      <family val="2"/>
    </font>
    <font>
      <sz val="9"/>
      <color theme="0"/>
      <name val="Arial"/>
      <family val="2"/>
    </font>
    <font>
      <b/>
      <sz val="9"/>
      <color rgb="FFFF0000"/>
      <name val="Arial"/>
      <family val="2"/>
    </font>
    <font>
      <b/>
      <sz val="10"/>
      <color rgb="FF00823B"/>
      <name val="Arial"/>
      <family val="2"/>
    </font>
    <font>
      <b/>
      <sz val="12"/>
      <color rgb="FF00823B"/>
      <name val="Arial"/>
      <family val="2"/>
    </font>
    <font>
      <i/>
      <sz val="7"/>
      <color theme="6" tint="0.59999389629810485"/>
      <name val="Arial"/>
      <family val="2"/>
    </font>
    <font>
      <sz val="8"/>
      <color theme="2" tint="-0.499984740745262"/>
      <name val="Arial"/>
      <family val="2"/>
    </font>
    <font>
      <sz val="10"/>
      <color theme="2" tint="-0.499984740745262"/>
      <name val="Arial"/>
      <family val="2"/>
    </font>
    <font>
      <b/>
      <sz val="9"/>
      <color theme="2" tint="-0.499984740745262"/>
      <name val="Arial"/>
      <family val="2"/>
    </font>
    <font>
      <sz val="10"/>
      <color theme="0"/>
      <name val="Arial"/>
      <family val="2"/>
    </font>
  </fonts>
  <fills count="11">
    <fill>
      <patternFill patternType="none"/>
    </fill>
    <fill>
      <patternFill patternType="gray125"/>
    </fill>
    <fill>
      <patternFill patternType="solid">
        <fgColor indexed="14"/>
        <bgColor indexed="64"/>
      </patternFill>
    </fill>
    <fill>
      <patternFill patternType="solid">
        <fgColor indexed="47"/>
        <bgColor indexed="64"/>
      </patternFill>
    </fill>
    <fill>
      <patternFill patternType="solid">
        <fgColor indexed="40"/>
        <bgColor indexed="64"/>
      </patternFill>
    </fill>
    <fill>
      <patternFill patternType="solid">
        <fgColor indexed="41"/>
        <bgColor indexed="64"/>
      </patternFill>
    </fill>
    <fill>
      <patternFill patternType="solid">
        <fgColor theme="0"/>
        <bgColor indexed="64"/>
      </patternFill>
    </fill>
    <fill>
      <patternFill patternType="solid">
        <fgColor theme="2" tint="-0.49998474074526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6"/>
        <bgColor indexed="64"/>
      </patternFill>
    </fill>
  </fills>
  <borders count="1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s>
  <cellStyleXfs count="1">
    <xf numFmtId="0" fontId="0" fillId="0" borderId="0"/>
  </cellStyleXfs>
  <cellXfs count="194">
    <xf numFmtId="0" fontId="0" fillId="0" borderId="0" xfId="0"/>
    <xf numFmtId="166" fontId="4" fillId="0" borderId="0" xfId="0" applyNumberFormat="1" applyFont="1" applyAlignment="1" applyProtection="1">
      <alignment horizontal="center"/>
      <protection hidden="1"/>
    </xf>
    <xf numFmtId="1" fontId="2" fillId="0" borderId="0" xfId="0" applyNumberFormat="1" applyFont="1" applyFill="1" applyAlignment="1" applyProtection="1">
      <alignment horizontal="center" vertical="center"/>
      <protection hidden="1"/>
    </xf>
    <xf numFmtId="2" fontId="10" fillId="2" borderId="0" xfId="0" applyNumberFormat="1" applyFont="1" applyFill="1" applyAlignment="1" applyProtection="1">
      <alignment horizontal="center"/>
      <protection hidden="1"/>
    </xf>
    <xf numFmtId="167" fontId="10" fillId="2" borderId="0" xfId="0" applyNumberFormat="1" applyFont="1" applyFill="1" applyAlignment="1" applyProtection="1">
      <alignment horizontal="center"/>
      <protection hidden="1"/>
    </xf>
    <xf numFmtId="0" fontId="10" fillId="0" borderId="0" xfId="0" applyFont="1" applyAlignment="1" applyProtection="1">
      <alignment horizontal="center"/>
      <protection hidden="1"/>
    </xf>
    <xf numFmtId="0" fontId="10" fillId="2" borderId="0" xfId="0" applyFont="1" applyFill="1" applyAlignment="1" applyProtection="1">
      <alignment horizontal="center"/>
      <protection hidden="1"/>
    </xf>
    <xf numFmtId="0" fontId="10" fillId="0" borderId="0" xfId="0" applyFont="1" applyProtection="1">
      <protection hidden="1"/>
    </xf>
    <xf numFmtId="0" fontId="10" fillId="2" borderId="0" xfId="0" applyFont="1" applyFill="1" applyProtection="1">
      <protection hidden="1"/>
    </xf>
    <xf numFmtId="0" fontId="12" fillId="0" borderId="0" xfId="0" applyFont="1" applyProtection="1">
      <protection hidden="1"/>
    </xf>
    <xf numFmtId="0" fontId="4" fillId="0" borderId="0" xfId="0" applyFont="1" applyFill="1" applyBorder="1" applyProtection="1">
      <protection hidden="1"/>
    </xf>
    <xf numFmtId="168" fontId="4" fillId="0" borderId="0" xfId="0" applyNumberFormat="1" applyFont="1" applyFill="1" applyBorder="1" applyAlignment="1" applyProtection="1">
      <alignment horizontal="center"/>
      <protection hidden="1"/>
    </xf>
    <xf numFmtId="0" fontId="4" fillId="0" borderId="0" xfId="0" applyFont="1" applyFill="1" applyBorder="1" applyAlignment="1" applyProtection="1">
      <alignment horizontal="center"/>
      <protection hidden="1"/>
    </xf>
    <xf numFmtId="0" fontId="14" fillId="3" borderId="0" xfId="0" applyFont="1" applyFill="1" applyAlignment="1" applyProtection="1">
      <alignment horizontal="left" vertical="center"/>
      <protection hidden="1"/>
    </xf>
    <xf numFmtId="0" fontId="14" fillId="3" borderId="0" xfId="0" applyFont="1" applyFill="1" applyAlignment="1" applyProtection="1">
      <alignment horizontal="right" vertical="center"/>
      <protection hidden="1"/>
    </xf>
    <xf numFmtId="0" fontId="15" fillId="3" borderId="0" xfId="0" applyFont="1" applyFill="1" applyAlignment="1" applyProtection="1">
      <alignment horizontal="center" vertical="center"/>
      <protection hidden="1"/>
    </xf>
    <xf numFmtId="0" fontId="4" fillId="0" borderId="0" xfId="0" applyFont="1" applyProtection="1">
      <protection hidden="1"/>
    </xf>
    <xf numFmtId="0" fontId="4" fillId="0" borderId="0" xfId="0" applyFont="1" applyAlignment="1" applyProtection="1">
      <alignment horizontal="center"/>
      <protection hidden="1"/>
    </xf>
    <xf numFmtId="1" fontId="16" fillId="0" borderId="0" xfId="0" applyNumberFormat="1" applyFont="1" applyFill="1" applyAlignment="1" applyProtection="1">
      <alignment horizontal="center" vertical="center"/>
      <protection hidden="1"/>
    </xf>
    <xf numFmtId="0" fontId="9" fillId="0" borderId="0" xfId="0" applyFont="1" applyProtection="1">
      <protection hidden="1"/>
    </xf>
    <xf numFmtId="0" fontId="4" fillId="0" borderId="0" xfId="0" applyFont="1" applyFill="1" applyProtection="1">
      <protection hidden="1"/>
    </xf>
    <xf numFmtId="0" fontId="14" fillId="3" borderId="0" xfId="0" applyFont="1" applyFill="1" applyProtection="1">
      <protection hidden="1"/>
    </xf>
    <xf numFmtId="0" fontId="14" fillId="0" borderId="0" xfId="0" applyFont="1" applyFill="1" applyBorder="1" applyProtection="1">
      <protection hidden="1"/>
    </xf>
    <xf numFmtId="0" fontId="14" fillId="0" borderId="0" xfId="0" applyFont="1" applyProtection="1">
      <protection hidden="1"/>
    </xf>
    <xf numFmtId="0" fontId="4" fillId="0" borderId="0" xfId="0" applyFont="1" applyBorder="1" applyProtection="1">
      <protection hidden="1"/>
    </xf>
    <xf numFmtId="0" fontId="4" fillId="0" borderId="0" xfId="0" applyFont="1" applyAlignment="1" applyProtection="1">
      <alignment horizontal="left"/>
      <protection hidden="1"/>
    </xf>
    <xf numFmtId="0" fontId="4" fillId="0" borderId="0" xfId="0" applyFont="1" applyFill="1" applyAlignment="1" applyProtection="1">
      <alignment horizontal="left"/>
      <protection hidden="1"/>
    </xf>
    <xf numFmtId="0" fontId="6" fillId="4" borderId="1" xfId="0" applyFont="1" applyFill="1" applyBorder="1" applyAlignment="1" applyProtection="1">
      <alignment horizontal="center" vertical="center" wrapText="1"/>
      <protection hidden="1"/>
    </xf>
    <xf numFmtId="0" fontId="6" fillId="4" borderId="2" xfId="0" applyFont="1" applyFill="1" applyBorder="1" applyAlignment="1" applyProtection="1">
      <alignment horizontal="center" vertical="center" wrapText="1"/>
      <protection hidden="1"/>
    </xf>
    <xf numFmtId="0" fontId="8" fillId="4" borderId="3" xfId="0" applyFont="1" applyFill="1" applyBorder="1" applyAlignment="1" applyProtection="1">
      <alignment horizontal="center" vertical="center" wrapText="1"/>
      <protection hidden="1"/>
    </xf>
    <xf numFmtId="0" fontId="8" fillId="0" borderId="0" xfId="0" applyFont="1" applyFill="1" applyBorder="1" applyAlignment="1" applyProtection="1">
      <alignment horizontal="center" vertical="center" wrapText="1"/>
      <protection hidden="1"/>
    </xf>
    <xf numFmtId="0" fontId="6" fillId="4" borderId="3" xfId="0" applyFont="1" applyFill="1" applyBorder="1" applyAlignment="1" applyProtection="1">
      <alignment horizontal="center" vertical="center" wrapText="1"/>
      <protection hidden="1"/>
    </xf>
    <xf numFmtId="0" fontId="7" fillId="0" borderId="0" xfId="0" applyFont="1" applyProtection="1">
      <protection hidden="1"/>
    </xf>
    <xf numFmtId="0" fontId="7" fillId="0" borderId="0" xfId="0" applyFont="1" applyBorder="1" applyProtection="1">
      <protection hidden="1"/>
    </xf>
    <xf numFmtId="0" fontId="17" fillId="0" borderId="0" xfId="0" applyFont="1" applyFill="1" applyBorder="1" applyAlignment="1" applyProtection="1">
      <alignment horizontal="center" vertical="center" wrapText="1"/>
      <protection hidden="1"/>
    </xf>
    <xf numFmtId="0" fontId="11" fillId="5" borderId="1" xfId="0" applyFont="1" applyFill="1" applyBorder="1" applyAlignment="1" applyProtection="1">
      <alignment horizontal="center" vertical="center" wrapText="1"/>
      <protection hidden="1"/>
    </xf>
    <xf numFmtId="0" fontId="11" fillId="5" borderId="3" xfId="0" applyFont="1" applyFill="1" applyBorder="1" applyAlignment="1" applyProtection="1">
      <alignment horizontal="center" vertical="center" wrapText="1"/>
      <protection hidden="1"/>
    </xf>
    <xf numFmtId="0" fontId="18" fillId="0" borderId="0" xfId="0" applyFont="1" applyAlignment="1" applyProtection="1">
      <alignment horizontal="left" vertical="center" wrapText="1"/>
      <protection hidden="1"/>
    </xf>
    <xf numFmtId="4" fontId="4" fillId="0" borderId="0" xfId="0" applyNumberFormat="1" applyFont="1" applyAlignment="1" applyProtection="1">
      <alignment horizontal="center"/>
      <protection hidden="1"/>
    </xf>
    <xf numFmtId="167" fontId="4" fillId="0" borderId="0" xfId="0" applyNumberFormat="1" applyFont="1" applyAlignment="1" applyProtection="1">
      <alignment horizontal="center"/>
      <protection hidden="1"/>
    </xf>
    <xf numFmtId="167" fontId="4" fillId="0" borderId="0" xfId="0" applyNumberFormat="1" applyFont="1" applyFill="1" applyBorder="1" applyAlignment="1" applyProtection="1">
      <alignment horizontal="center"/>
      <protection hidden="1"/>
    </xf>
    <xf numFmtId="169" fontId="4" fillId="0" borderId="0" xfId="0" applyNumberFormat="1" applyFont="1" applyAlignment="1" applyProtection="1">
      <alignment horizontal="center"/>
      <protection hidden="1"/>
    </xf>
    <xf numFmtId="4" fontId="4" fillId="0" borderId="0" xfId="0" applyNumberFormat="1" applyFont="1" applyFill="1" applyAlignment="1" applyProtection="1">
      <alignment horizontal="center"/>
      <protection hidden="1"/>
    </xf>
    <xf numFmtId="167" fontId="4" fillId="0" borderId="0" xfId="0" applyNumberFormat="1" applyFont="1" applyFill="1" applyAlignment="1" applyProtection="1">
      <alignment horizontal="center"/>
      <protection hidden="1"/>
    </xf>
    <xf numFmtId="1" fontId="4" fillId="0" borderId="0" xfId="0" applyNumberFormat="1" applyFont="1" applyFill="1" applyAlignment="1" applyProtection="1">
      <alignment horizontal="center"/>
      <protection hidden="1"/>
    </xf>
    <xf numFmtId="2" fontId="4" fillId="0" borderId="0" xfId="0" applyNumberFormat="1" applyFont="1" applyFill="1" applyAlignment="1" applyProtection="1">
      <alignment horizontal="center"/>
      <protection hidden="1"/>
    </xf>
    <xf numFmtId="2" fontId="4" fillId="0" borderId="0" xfId="0" applyNumberFormat="1" applyFont="1" applyAlignment="1" applyProtection="1">
      <alignment horizontal="center"/>
      <protection hidden="1"/>
    </xf>
    <xf numFmtId="2" fontId="4" fillId="0" borderId="0" xfId="0" applyNumberFormat="1" applyFont="1" applyFill="1" applyBorder="1" applyAlignment="1" applyProtection="1">
      <alignment horizontal="center"/>
      <protection hidden="1"/>
    </xf>
    <xf numFmtId="165" fontId="4" fillId="0" borderId="0" xfId="0" applyNumberFormat="1" applyFont="1" applyFill="1" applyBorder="1" applyAlignment="1" applyProtection="1">
      <alignment horizontal="center"/>
      <protection hidden="1"/>
    </xf>
    <xf numFmtId="3" fontId="4" fillId="0" borderId="0" xfId="0" applyNumberFormat="1" applyFont="1" applyAlignment="1" applyProtection="1">
      <alignment horizontal="center"/>
      <protection hidden="1"/>
    </xf>
    <xf numFmtId="3" fontId="4" fillId="0" borderId="0" xfId="0" applyNumberFormat="1" applyFont="1" applyFill="1" applyAlignment="1" applyProtection="1">
      <alignment horizontal="center"/>
      <protection hidden="1"/>
    </xf>
    <xf numFmtId="0" fontId="10" fillId="0" borderId="0" xfId="0" applyFont="1" applyFill="1" applyBorder="1" applyProtection="1">
      <protection hidden="1"/>
    </xf>
    <xf numFmtId="0" fontId="4" fillId="0" borderId="0" xfId="0" applyFont="1" applyAlignment="1" applyProtection="1">
      <alignment horizontal="center" vertical="center" wrapText="1"/>
      <protection hidden="1"/>
    </xf>
    <xf numFmtId="164" fontId="4" fillId="0" borderId="0" xfId="0" applyNumberFormat="1" applyFont="1" applyFill="1" applyAlignment="1" applyProtection="1">
      <alignment horizontal="center"/>
      <protection hidden="1"/>
    </xf>
    <xf numFmtId="0" fontId="1" fillId="0" borderId="0" xfId="0" applyFont="1" applyProtection="1">
      <protection hidden="1"/>
    </xf>
    <xf numFmtId="0" fontId="1" fillId="0" borderId="0" xfId="0" applyFont="1" applyFill="1" applyBorder="1" applyProtection="1">
      <protection hidden="1"/>
    </xf>
    <xf numFmtId="0" fontId="1" fillId="0" borderId="0" xfId="0" applyFont="1" applyAlignment="1" applyProtection="1">
      <alignment horizontal="center"/>
      <protection hidden="1"/>
    </xf>
    <xf numFmtId="0" fontId="1" fillId="0" borderId="0" xfId="0" applyFont="1" applyFill="1" applyProtection="1">
      <protection hidden="1"/>
    </xf>
    <xf numFmtId="0" fontId="7" fillId="0" borderId="0" xfId="0" applyFont="1" applyAlignment="1" applyProtection="1">
      <alignment horizontal="center"/>
      <protection hidden="1"/>
    </xf>
    <xf numFmtId="0" fontId="7" fillId="0" borderId="0" xfId="0" applyFont="1" applyFill="1" applyBorder="1" applyProtection="1">
      <protection hidden="1"/>
    </xf>
    <xf numFmtId="0" fontId="13" fillId="0" borderId="0" xfId="0" applyFont="1" applyAlignment="1" applyProtection="1">
      <alignment horizontal="left" vertical="center" wrapText="1"/>
      <protection hidden="1"/>
    </xf>
    <xf numFmtId="167" fontId="10" fillId="0" borderId="0" xfId="0" applyNumberFormat="1" applyFont="1" applyFill="1" applyBorder="1" applyAlignment="1" applyProtection="1">
      <alignment horizontal="center"/>
      <protection hidden="1"/>
    </xf>
    <xf numFmtId="167" fontId="10" fillId="0" borderId="0" xfId="0" applyNumberFormat="1" applyFont="1" applyFill="1" applyAlignment="1" applyProtection="1">
      <alignment horizontal="center"/>
      <protection hidden="1"/>
    </xf>
    <xf numFmtId="3" fontId="10" fillId="0" borderId="0" xfId="0" applyNumberFormat="1" applyFont="1" applyFill="1" applyAlignment="1" applyProtection="1">
      <alignment horizontal="center"/>
      <protection hidden="1"/>
    </xf>
    <xf numFmtId="166" fontId="1" fillId="0" borderId="0" xfId="0" applyNumberFormat="1" applyFont="1" applyAlignment="1" applyProtection="1">
      <alignment horizontal="center"/>
      <protection hidden="1"/>
    </xf>
    <xf numFmtId="167" fontId="1" fillId="0" borderId="0" xfId="0" applyNumberFormat="1" applyFont="1" applyAlignment="1" applyProtection="1">
      <alignment horizontal="center"/>
      <protection hidden="1"/>
    </xf>
    <xf numFmtId="167" fontId="1" fillId="0" borderId="0" xfId="0" applyNumberFormat="1" applyFont="1" applyFill="1" applyAlignment="1" applyProtection="1">
      <alignment horizontal="center"/>
      <protection hidden="1"/>
    </xf>
    <xf numFmtId="164" fontId="1" fillId="0" borderId="0" xfId="0" applyNumberFormat="1" applyFont="1" applyFill="1" applyAlignment="1" applyProtection="1">
      <alignment horizontal="center"/>
      <protection hidden="1"/>
    </xf>
    <xf numFmtId="0" fontId="1" fillId="6" borderId="8" xfId="0" applyFont="1" applyFill="1" applyBorder="1" applyAlignment="1" applyProtection="1">
      <alignment vertical="center" wrapText="1"/>
      <protection hidden="1"/>
    </xf>
    <xf numFmtId="0" fontId="1" fillId="6" borderId="0" xfId="0" applyFont="1" applyFill="1" applyBorder="1" applyAlignment="1" applyProtection="1">
      <alignment vertical="center" wrapText="1"/>
      <protection hidden="1"/>
    </xf>
    <xf numFmtId="0" fontId="1" fillId="6" borderId="9" xfId="0" applyFont="1" applyFill="1" applyBorder="1" applyAlignment="1" applyProtection="1">
      <alignment vertical="center" wrapText="1"/>
      <protection hidden="1"/>
    </xf>
    <xf numFmtId="0" fontId="3" fillId="6" borderId="8" xfId="0" applyFont="1" applyFill="1" applyBorder="1" applyAlignment="1" applyProtection="1">
      <alignment vertical="center" wrapText="1"/>
      <protection hidden="1"/>
    </xf>
    <xf numFmtId="0" fontId="5" fillId="6" borderId="7" xfId="0" applyFont="1" applyFill="1" applyBorder="1" applyAlignment="1" applyProtection="1">
      <alignment horizontal="center" vertical="center" wrapText="1"/>
      <protection locked="0" hidden="1"/>
    </xf>
    <xf numFmtId="167" fontId="5" fillId="6" borderId="7" xfId="0" applyNumberFormat="1" applyFont="1" applyFill="1" applyBorder="1" applyAlignment="1" applyProtection="1">
      <alignment horizontal="center" vertical="center" wrapText="1"/>
      <protection locked="0" hidden="1"/>
    </xf>
    <xf numFmtId="3" fontId="3" fillId="6" borderId="0" xfId="0" applyNumberFormat="1" applyFont="1" applyFill="1" applyBorder="1" applyAlignment="1" applyProtection="1">
      <alignment horizontal="center" vertical="center" wrapText="1"/>
      <protection hidden="1"/>
    </xf>
    <xf numFmtId="2" fontId="28" fillId="6" borderId="0" xfId="0" applyNumberFormat="1" applyFont="1" applyFill="1" applyBorder="1" applyAlignment="1" applyProtection="1">
      <alignment horizontal="center" vertical="center" wrapText="1"/>
      <protection hidden="1"/>
    </xf>
    <xf numFmtId="171" fontId="3" fillId="6" borderId="0" xfId="0" applyNumberFormat="1" applyFont="1" applyFill="1" applyBorder="1" applyAlignment="1" applyProtection="1">
      <alignment horizontal="center" vertical="center" wrapText="1"/>
      <protection hidden="1"/>
    </xf>
    <xf numFmtId="0" fontId="3" fillId="6" borderId="0" xfId="0" applyFont="1" applyFill="1" applyBorder="1" applyAlignment="1" applyProtection="1">
      <alignment vertical="center" wrapText="1"/>
      <protection hidden="1"/>
    </xf>
    <xf numFmtId="0" fontId="3" fillId="6" borderId="0" xfId="0" applyFont="1" applyFill="1" applyBorder="1" applyAlignment="1" applyProtection="1">
      <alignment horizontal="center" vertical="center" wrapText="1"/>
      <protection hidden="1"/>
    </xf>
    <xf numFmtId="0" fontId="3" fillId="6" borderId="10" xfId="0" applyFont="1" applyFill="1" applyBorder="1" applyAlignment="1" applyProtection="1">
      <alignment vertical="center" wrapText="1"/>
      <protection hidden="1"/>
    </xf>
    <xf numFmtId="0" fontId="3" fillId="6" borderId="11" xfId="0" applyFont="1" applyFill="1" applyBorder="1" applyAlignment="1" applyProtection="1">
      <alignment vertical="center" wrapText="1"/>
      <protection hidden="1"/>
    </xf>
    <xf numFmtId="1" fontId="5" fillId="6" borderId="7" xfId="0" applyNumberFormat="1" applyFont="1" applyFill="1" applyBorder="1" applyAlignment="1" applyProtection="1">
      <alignment horizontal="center" vertical="center" wrapText="1"/>
      <protection locked="0" hidden="1"/>
    </xf>
    <xf numFmtId="3" fontId="3" fillId="6" borderId="7" xfId="0" applyNumberFormat="1" applyFont="1" applyFill="1" applyBorder="1" applyAlignment="1" applyProtection="1">
      <alignment horizontal="center" vertical="center" wrapText="1"/>
      <protection hidden="1"/>
    </xf>
    <xf numFmtId="0" fontId="1" fillId="6" borderId="0" xfId="0" applyFont="1" applyFill="1" applyBorder="1" applyAlignment="1" applyProtection="1">
      <alignment horizontal="center" vertical="center" wrapText="1"/>
      <protection hidden="1"/>
    </xf>
    <xf numFmtId="0" fontId="28" fillId="6" borderId="8" xfId="0" applyFont="1" applyFill="1" applyBorder="1" applyAlignment="1" applyProtection="1">
      <alignment horizontal="left" vertical="center" wrapText="1" indent="1"/>
      <protection hidden="1"/>
    </xf>
    <xf numFmtId="0" fontId="3" fillId="6" borderId="8" xfId="0" applyFont="1" applyFill="1" applyBorder="1" applyAlignment="1" applyProtection="1">
      <alignment horizontal="left" vertical="center" wrapText="1"/>
      <protection hidden="1"/>
    </xf>
    <xf numFmtId="164" fontId="5" fillId="6" borderId="7" xfId="0" applyNumberFormat="1" applyFont="1" applyFill="1" applyBorder="1" applyAlignment="1" applyProtection="1">
      <alignment horizontal="center" vertical="center" wrapText="1"/>
      <protection hidden="1"/>
    </xf>
    <xf numFmtId="164" fontId="3" fillId="6" borderId="9" xfId="0" applyNumberFormat="1" applyFont="1" applyFill="1" applyBorder="1" applyAlignment="1" applyProtection="1">
      <alignment horizontal="center" vertical="center" wrapText="1"/>
      <protection hidden="1"/>
    </xf>
    <xf numFmtId="0" fontId="28" fillId="6" borderId="9" xfId="0" applyFont="1" applyFill="1" applyBorder="1" applyAlignment="1" applyProtection="1">
      <alignment horizontal="center" vertical="center" wrapText="1"/>
      <protection hidden="1"/>
    </xf>
    <xf numFmtId="0" fontId="32" fillId="6" borderId="10" xfId="0" applyFont="1" applyFill="1" applyBorder="1" applyAlignment="1" applyProtection="1">
      <alignment horizontal="left" vertical="center" wrapText="1" indent="1"/>
      <protection hidden="1"/>
    </xf>
    <xf numFmtId="1" fontId="32" fillId="6" borderId="11" xfId="0" applyNumberFormat="1" applyFont="1" applyFill="1" applyBorder="1" applyAlignment="1" applyProtection="1">
      <alignment horizontal="center" vertical="center" wrapText="1"/>
      <protection hidden="1"/>
    </xf>
    <xf numFmtId="164" fontId="32" fillId="6" borderId="12" xfId="0" applyNumberFormat="1" applyFont="1" applyFill="1" applyBorder="1" applyAlignment="1" applyProtection="1">
      <alignment horizontal="center" vertical="center" wrapText="1"/>
      <protection hidden="1"/>
    </xf>
    <xf numFmtId="0" fontId="5" fillId="6" borderId="8" xfId="0" applyFont="1" applyFill="1" applyBorder="1" applyAlignment="1" applyProtection="1">
      <alignment horizontal="left" vertical="center" wrapText="1" indent="1"/>
      <protection hidden="1"/>
    </xf>
    <xf numFmtId="0" fontId="5" fillId="6" borderId="0" xfId="0" applyFont="1" applyFill="1" applyBorder="1" applyAlignment="1" applyProtection="1">
      <alignment horizontal="left" vertical="center" wrapText="1" indent="1"/>
      <protection hidden="1"/>
    </xf>
    <xf numFmtId="0" fontId="28" fillId="6" borderId="0" xfId="0" applyFont="1" applyFill="1" applyBorder="1" applyAlignment="1" applyProtection="1">
      <alignment horizontal="left" vertical="center" wrapText="1" indent="1"/>
      <protection hidden="1"/>
    </xf>
    <xf numFmtId="0" fontId="32" fillId="6" borderId="11" xfId="0" applyFont="1" applyFill="1" applyBorder="1" applyAlignment="1" applyProtection="1">
      <alignment horizontal="left" vertical="center" wrapText="1" indent="1"/>
      <protection hidden="1"/>
    </xf>
    <xf numFmtId="0" fontId="3" fillId="6" borderId="0" xfId="0" applyFont="1" applyFill="1" applyBorder="1" applyAlignment="1" applyProtection="1">
      <alignment horizontal="left" vertical="center" wrapText="1"/>
      <protection hidden="1"/>
    </xf>
    <xf numFmtId="0" fontId="19" fillId="6" borderId="1" xfId="0" applyFont="1" applyFill="1" applyBorder="1" applyAlignment="1" applyProtection="1">
      <alignment horizontal="right" vertical="center" wrapText="1"/>
      <protection hidden="1"/>
    </xf>
    <xf numFmtId="0" fontId="19" fillId="6" borderId="2" xfId="0" applyFont="1" applyFill="1" applyBorder="1" applyAlignment="1" applyProtection="1">
      <alignment horizontal="right" vertical="center" wrapText="1"/>
      <protection hidden="1"/>
    </xf>
    <xf numFmtId="0" fontId="19" fillId="6" borderId="3" xfId="0" applyFont="1" applyFill="1" applyBorder="1" applyAlignment="1" applyProtection="1">
      <alignment horizontal="right" vertical="center" wrapText="1"/>
      <protection hidden="1"/>
    </xf>
    <xf numFmtId="0" fontId="5" fillId="6" borderId="3" xfId="0" applyFont="1" applyFill="1" applyBorder="1" applyAlignment="1" applyProtection="1">
      <alignment horizontal="center" vertical="center" wrapText="1"/>
      <protection locked="0" hidden="1"/>
    </xf>
    <xf numFmtId="3" fontId="5" fillId="6" borderId="3" xfId="0" applyNumberFormat="1" applyFont="1" applyFill="1" applyBorder="1" applyAlignment="1" applyProtection="1">
      <alignment horizontal="center" vertical="center" wrapText="1"/>
      <protection locked="0" hidden="1"/>
    </xf>
    <xf numFmtId="167" fontId="5" fillId="6" borderId="3" xfId="0" applyNumberFormat="1" applyFont="1" applyFill="1" applyBorder="1" applyAlignment="1" applyProtection="1">
      <alignment horizontal="center" vertical="center" wrapText="1"/>
      <protection locked="0" hidden="1"/>
    </xf>
    <xf numFmtId="172" fontId="5" fillId="6" borderId="3" xfId="0" applyNumberFormat="1" applyFont="1" applyFill="1" applyBorder="1" applyAlignment="1" applyProtection="1">
      <alignment horizontal="center" vertical="center" wrapText="1"/>
      <protection locked="0" hidden="1"/>
    </xf>
    <xf numFmtId="0" fontId="5" fillId="6" borderId="15" xfId="0" applyFont="1" applyFill="1" applyBorder="1" applyAlignment="1" applyProtection="1">
      <alignment horizontal="left" vertical="center" wrapText="1" indent="1"/>
      <protection hidden="1"/>
    </xf>
    <xf numFmtId="0" fontId="5" fillId="6" borderId="1" xfId="0" applyFont="1" applyFill="1" applyBorder="1" applyAlignment="1" applyProtection="1">
      <alignment horizontal="left" vertical="center" wrapText="1" indent="1"/>
      <protection locked="0" hidden="1"/>
    </xf>
    <xf numFmtId="0" fontId="5" fillId="6" borderId="3" xfId="0" applyFont="1" applyFill="1" applyBorder="1" applyAlignment="1" applyProtection="1">
      <alignment horizontal="left" vertical="center" wrapText="1" indent="1"/>
      <protection locked="0" hidden="1"/>
    </xf>
    <xf numFmtId="0" fontId="5" fillId="6" borderId="1" xfId="0" applyFont="1" applyFill="1" applyBorder="1" applyAlignment="1" applyProtection="1">
      <alignment horizontal="left" vertical="center" wrapText="1" indent="1"/>
      <protection hidden="1"/>
    </xf>
    <xf numFmtId="0" fontId="5" fillId="6" borderId="3" xfId="0" applyFont="1" applyFill="1" applyBorder="1" applyAlignment="1" applyProtection="1">
      <alignment horizontal="left" vertical="center" wrapText="1" indent="1"/>
      <protection hidden="1"/>
    </xf>
    <xf numFmtId="164" fontId="5" fillId="6" borderId="2" xfId="0" applyNumberFormat="1" applyFont="1" applyFill="1" applyBorder="1" applyAlignment="1" applyProtection="1">
      <alignment horizontal="center" vertical="center" wrapText="1"/>
      <protection hidden="1"/>
    </xf>
    <xf numFmtId="0" fontId="5" fillId="6" borderId="2" xfId="0" applyFont="1" applyFill="1" applyBorder="1" applyAlignment="1" applyProtection="1">
      <alignment horizontal="center" vertical="center" wrapText="1"/>
      <protection hidden="1"/>
    </xf>
    <xf numFmtId="0" fontId="5" fillId="6" borderId="2" xfId="0" applyFont="1" applyFill="1" applyBorder="1" applyAlignment="1" applyProtection="1">
      <alignment horizontal="left" vertical="center" wrapText="1" indent="1"/>
      <protection hidden="1"/>
    </xf>
    <xf numFmtId="0" fontId="5" fillId="6" borderId="3" xfId="0" applyFont="1" applyFill="1" applyBorder="1" applyAlignment="1" applyProtection="1">
      <alignment horizontal="center" vertical="center" wrapText="1"/>
      <protection hidden="1"/>
    </xf>
    <xf numFmtId="0" fontId="5" fillId="6" borderId="7" xfId="0" applyFont="1" applyFill="1" applyBorder="1" applyAlignment="1" applyProtection="1">
      <alignment horizontal="left" vertical="center" wrapText="1" indent="1"/>
      <protection hidden="1"/>
    </xf>
    <xf numFmtId="169" fontId="5" fillId="6" borderId="7" xfId="0" applyNumberFormat="1" applyFont="1" applyFill="1" applyBorder="1" applyAlignment="1" applyProtection="1">
      <alignment horizontal="center" vertical="center" wrapText="1"/>
      <protection hidden="1"/>
    </xf>
    <xf numFmtId="0" fontId="5" fillId="6" borderId="7" xfId="0" applyFont="1" applyFill="1" applyBorder="1" applyAlignment="1" applyProtection="1">
      <alignment horizontal="center" vertical="center" wrapText="1"/>
      <protection hidden="1"/>
    </xf>
    <xf numFmtId="3" fontId="5" fillId="6" borderId="7" xfId="0" applyNumberFormat="1" applyFont="1" applyFill="1" applyBorder="1" applyAlignment="1" applyProtection="1">
      <alignment horizontal="center" vertical="center" wrapText="1"/>
      <protection hidden="1"/>
    </xf>
    <xf numFmtId="167" fontId="5" fillId="6" borderId="7" xfId="0" applyNumberFormat="1" applyFont="1" applyFill="1" applyBorder="1" applyAlignment="1" applyProtection="1">
      <alignment horizontal="center" vertical="center" wrapText="1"/>
      <protection hidden="1"/>
    </xf>
    <xf numFmtId="0" fontId="5" fillId="6" borderId="13" xfId="0" applyFont="1" applyFill="1" applyBorder="1" applyAlignment="1" applyProtection="1">
      <alignment horizontal="left" vertical="center" wrapText="1" indent="1"/>
      <protection hidden="1"/>
    </xf>
    <xf numFmtId="0" fontId="5" fillId="6" borderId="7" xfId="0" applyFont="1" applyFill="1" applyBorder="1" applyAlignment="1" applyProtection="1">
      <alignment horizontal="left" vertical="center" wrapText="1" indent="1"/>
      <protection hidden="1"/>
    </xf>
    <xf numFmtId="171" fontId="33" fillId="6" borderId="7" xfId="0" applyNumberFormat="1" applyFont="1" applyFill="1" applyBorder="1" applyAlignment="1" applyProtection="1">
      <alignment horizontal="center" vertical="center" wrapText="1"/>
      <protection hidden="1"/>
    </xf>
    <xf numFmtId="0" fontId="5" fillId="6" borderId="7" xfId="0" applyFont="1" applyFill="1" applyBorder="1" applyAlignment="1" applyProtection="1">
      <alignment horizontal="center" vertical="center" wrapText="1"/>
      <protection hidden="1"/>
    </xf>
    <xf numFmtId="0" fontId="5" fillId="6" borderId="3" xfId="0" applyFont="1" applyFill="1" applyBorder="1" applyAlignment="1" applyProtection="1">
      <alignment horizontal="left" vertical="center" wrapText="1" indent="1"/>
      <protection locked="0"/>
    </xf>
    <xf numFmtId="0" fontId="5" fillId="6" borderId="7" xfId="0" applyFont="1" applyFill="1" applyBorder="1" applyAlignment="1" applyProtection="1">
      <alignment horizontal="left" vertical="center" wrapText="1" indent="1"/>
      <protection locked="0"/>
    </xf>
    <xf numFmtId="170" fontId="19" fillId="6" borderId="7" xfId="0" applyNumberFormat="1" applyFont="1" applyFill="1" applyBorder="1" applyAlignment="1" applyProtection="1">
      <alignment horizontal="left" vertical="center" wrapText="1" indent="1"/>
      <protection hidden="1"/>
    </xf>
    <xf numFmtId="3" fontId="5" fillId="6" borderId="7" xfId="0" applyNumberFormat="1" applyFont="1" applyFill="1" applyBorder="1" applyAlignment="1" applyProtection="1">
      <alignment horizontal="center" vertical="center" wrapText="1"/>
      <protection hidden="1"/>
    </xf>
    <xf numFmtId="169" fontId="5" fillId="6" borderId="7" xfId="0" applyNumberFormat="1" applyFont="1" applyFill="1" applyBorder="1" applyAlignment="1" applyProtection="1">
      <alignment horizontal="center" vertical="center" wrapText="1"/>
      <protection hidden="1"/>
    </xf>
    <xf numFmtId="167" fontId="5" fillId="6" borderId="4" xfId="0" applyNumberFormat="1" applyFont="1" applyFill="1" applyBorder="1" applyAlignment="1" applyProtection="1">
      <alignment horizontal="center" vertical="center" wrapText="1"/>
      <protection hidden="1"/>
    </xf>
    <xf numFmtId="167" fontId="5" fillId="6" borderId="6" xfId="0" applyNumberFormat="1" applyFont="1" applyFill="1" applyBorder="1" applyAlignment="1" applyProtection="1">
      <alignment horizontal="center" vertical="center" wrapText="1"/>
      <protection hidden="1"/>
    </xf>
    <xf numFmtId="167" fontId="5" fillId="6" borderId="7" xfId="0" applyNumberFormat="1" applyFont="1" applyFill="1" applyBorder="1" applyAlignment="1" applyProtection="1">
      <alignment horizontal="center" vertical="center" wrapText="1"/>
      <protection hidden="1"/>
    </xf>
    <xf numFmtId="0" fontId="5" fillId="6" borderId="13" xfId="0" applyFont="1" applyFill="1" applyBorder="1" applyAlignment="1" applyProtection="1">
      <alignment horizontal="left" vertical="center" wrapText="1" indent="1"/>
      <protection hidden="1"/>
    </xf>
    <xf numFmtId="0" fontId="5" fillId="6" borderId="10" xfId="0" applyFont="1" applyFill="1" applyBorder="1" applyAlignment="1" applyProtection="1">
      <alignment horizontal="left" vertical="center" wrapText="1" indent="1"/>
      <protection hidden="1"/>
    </xf>
    <xf numFmtId="0" fontId="36" fillId="6" borderId="8" xfId="0" applyFont="1" applyFill="1" applyBorder="1" applyAlignment="1" applyProtection="1">
      <alignment vertical="center" wrapText="1"/>
      <protection hidden="1"/>
    </xf>
    <xf numFmtId="0" fontId="1" fillId="7" borderId="0" xfId="0" applyFont="1" applyFill="1" applyBorder="1" applyAlignment="1" applyProtection="1">
      <alignment horizontal="center" vertical="center" wrapText="1"/>
      <protection hidden="1"/>
    </xf>
    <xf numFmtId="0" fontId="29" fillId="7" borderId="0" xfId="0" applyFont="1" applyFill="1" applyBorder="1" applyAlignment="1" applyProtection="1">
      <alignment vertical="center" wrapText="1"/>
      <protection hidden="1"/>
    </xf>
    <xf numFmtId="0" fontId="30" fillId="7" borderId="0" xfId="0" applyFont="1" applyFill="1" applyBorder="1" applyAlignment="1" applyProtection="1">
      <alignment vertical="center" wrapText="1"/>
      <protection hidden="1"/>
    </xf>
    <xf numFmtId="0" fontId="30" fillId="7" borderId="0" xfId="0" applyFont="1" applyFill="1" applyBorder="1" applyAlignment="1" applyProtection="1">
      <alignment horizontal="center" vertical="center" wrapText="1"/>
      <protection hidden="1"/>
    </xf>
    <xf numFmtId="0" fontId="1" fillId="7" borderId="0" xfId="0" applyFont="1" applyFill="1" applyBorder="1" applyAlignment="1" applyProtection="1">
      <alignment vertical="center" wrapText="1"/>
      <protection hidden="1"/>
    </xf>
    <xf numFmtId="0" fontId="27" fillId="7" borderId="0" xfId="0" applyFont="1" applyFill="1" applyAlignment="1" applyProtection="1">
      <alignment vertical="center" wrapText="1"/>
      <protection hidden="1"/>
    </xf>
    <xf numFmtId="0" fontId="1" fillId="7" borderId="0" xfId="0" applyFont="1" applyFill="1" applyAlignment="1" applyProtection="1">
      <alignment vertical="center" wrapText="1"/>
      <protection hidden="1"/>
    </xf>
    <xf numFmtId="167" fontId="30" fillId="7" borderId="0" xfId="0" applyNumberFormat="1" applyFont="1" applyFill="1" applyBorder="1" applyAlignment="1" applyProtection="1">
      <alignment vertical="center" wrapText="1"/>
      <protection hidden="1"/>
    </xf>
    <xf numFmtId="167" fontId="30" fillId="7" borderId="0" xfId="0" applyNumberFormat="1" applyFont="1" applyFill="1" applyBorder="1" applyAlignment="1" applyProtection="1">
      <alignment horizontal="center" vertical="center" wrapText="1"/>
      <protection hidden="1"/>
    </xf>
    <xf numFmtId="164" fontId="30" fillId="7" borderId="0" xfId="0" applyNumberFormat="1" applyFont="1" applyFill="1" applyBorder="1" applyAlignment="1" applyProtection="1">
      <alignment horizontal="center" vertical="center" wrapText="1"/>
      <protection hidden="1"/>
    </xf>
    <xf numFmtId="1" fontId="30" fillId="7" borderId="0" xfId="0" applyNumberFormat="1" applyFont="1" applyFill="1" applyBorder="1" applyAlignment="1" applyProtection="1">
      <alignment horizontal="center" vertical="center" wrapText="1"/>
      <protection hidden="1"/>
    </xf>
    <xf numFmtId="167" fontId="1" fillId="7" borderId="0" xfId="0" applyNumberFormat="1" applyFont="1" applyFill="1" applyBorder="1" applyAlignment="1" applyProtection="1">
      <alignment horizontal="center" vertical="center" wrapText="1"/>
      <protection hidden="1"/>
    </xf>
    <xf numFmtId="0" fontId="31" fillId="7" borderId="0" xfId="0" applyFont="1" applyFill="1" applyBorder="1" applyAlignment="1" applyProtection="1">
      <alignment horizontal="center" vertical="center" wrapText="1"/>
      <protection hidden="1"/>
    </xf>
    <xf numFmtId="0" fontId="5" fillId="7" borderId="0" xfId="0" applyFont="1" applyFill="1" applyBorder="1" applyAlignment="1" applyProtection="1">
      <alignment horizontal="center" vertical="center" wrapText="1"/>
      <protection hidden="1"/>
    </xf>
    <xf numFmtId="0" fontId="3" fillId="7" borderId="0" xfId="0" applyFont="1" applyFill="1" applyBorder="1" applyAlignment="1" applyProtection="1">
      <alignment vertical="center" wrapText="1"/>
      <protection hidden="1"/>
    </xf>
    <xf numFmtId="0" fontId="29" fillId="7" borderId="0" xfId="0" applyFont="1" applyFill="1" applyBorder="1" applyAlignment="1" applyProtection="1">
      <alignment horizontal="left" vertical="center" wrapText="1"/>
      <protection hidden="1"/>
    </xf>
    <xf numFmtId="0" fontId="29" fillId="7" borderId="0" xfId="0" applyFont="1" applyFill="1" applyBorder="1" applyAlignment="1" applyProtection="1">
      <alignment horizontal="center" vertical="center" wrapText="1"/>
      <protection hidden="1"/>
    </xf>
    <xf numFmtId="1" fontId="29" fillId="7" borderId="0" xfId="0" applyNumberFormat="1" applyFont="1" applyFill="1" applyBorder="1" applyAlignment="1" applyProtection="1">
      <alignment horizontal="center" vertical="center" wrapText="1"/>
      <protection hidden="1"/>
    </xf>
    <xf numFmtId="167" fontId="29" fillId="7" borderId="0" xfId="0" applyNumberFormat="1" applyFont="1" applyFill="1" applyBorder="1" applyAlignment="1" applyProtection="1">
      <alignment horizontal="center" vertical="center" wrapText="1"/>
      <protection hidden="1"/>
    </xf>
    <xf numFmtId="3" fontId="29" fillId="7" borderId="0" xfId="0" applyNumberFormat="1" applyFont="1" applyFill="1" applyBorder="1" applyAlignment="1" applyProtection="1">
      <alignment horizontal="center" vertical="center" wrapText="1"/>
      <protection hidden="1"/>
    </xf>
    <xf numFmtId="3" fontId="1" fillId="7" borderId="0" xfId="0" applyNumberFormat="1" applyFont="1" applyFill="1" applyBorder="1" applyAlignment="1" applyProtection="1">
      <alignment horizontal="center" vertical="center" wrapText="1"/>
      <protection hidden="1"/>
    </xf>
    <xf numFmtId="3" fontId="30" fillId="7" borderId="0" xfId="0" applyNumberFormat="1" applyFont="1" applyFill="1" applyBorder="1" applyAlignment="1" applyProtection="1">
      <alignment horizontal="center" vertical="center" wrapText="1"/>
      <protection hidden="1"/>
    </xf>
    <xf numFmtId="0" fontId="29" fillId="7" borderId="0" xfId="0" applyFont="1" applyFill="1" applyBorder="1" applyAlignment="1" applyProtection="1">
      <alignment horizontal="center" vertical="center" wrapText="1"/>
      <protection hidden="1"/>
    </xf>
    <xf numFmtId="169" fontId="29" fillId="7" borderId="0" xfId="0" applyNumberFormat="1" applyFont="1" applyFill="1" applyBorder="1" applyAlignment="1" applyProtection="1">
      <alignment horizontal="center" vertical="center" wrapText="1"/>
      <protection hidden="1"/>
    </xf>
    <xf numFmtId="0" fontId="37" fillId="7" borderId="0" xfId="0" applyFont="1" applyFill="1" applyAlignment="1" applyProtection="1">
      <alignment vertical="center" wrapText="1"/>
      <protection hidden="1"/>
    </xf>
    <xf numFmtId="0" fontId="37" fillId="7" borderId="0" xfId="0" applyFont="1" applyFill="1" applyBorder="1" applyAlignment="1" applyProtection="1">
      <alignment horizontal="left" vertical="center" wrapText="1" indent="1"/>
      <protection hidden="1"/>
    </xf>
    <xf numFmtId="3" fontId="37" fillId="7" borderId="0" xfId="0" applyNumberFormat="1" applyFont="1" applyFill="1" applyBorder="1" applyAlignment="1" applyProtection="1">
      <alignment horizontal="center" vertical="center" wrapText="1"/>
      <protection hidden="1"/>
    </xf>
    <xf numFmtId="0" fontId="37" fillId="7" borderId="0" xfId="0" applyFont="1" applyFill="1" applyBorder="1" applyAlignment="1" applyProtection="1">
      <alignment horizontal="center" vertical="center" wrapText="1"/>
      <protection hidden="1"/>
    </xf>
    <xf numFmtId="0" fontId="37" fillId="7" borderId="0" xfId="0" applyFont="1" applyFill="1" applyBorder="1" applyAlignment="1" applyProtection="1">
      <alignment vertical="center" wrapText="1"/>
      <protection hidden="1"/>
    </xf>
    <xf numFmtId="0" fontId="38" fillId="7" borderId="0" xfId="0" applyFont="1" applyFill="1" applyAlignment="1" applyProtection="1">
      <alignment vertical="center" wrapText="1"/>
      <protection hidden="1"/>
    </xf>
    <xf numFmtId="0" fontId="38" fillId="7" borderId="0" xfId="0" applyFont="1" applyFill="1" applyBorder="1" applyAlignment="1" applyProtection="1">
      <alignment vertical="center" wrapText="1"/>
      <protection hidden="1"/>
    </xf>
    <xf numFmtId="0" fontId="39" fillId="7" borderId="0" xfId="0" applyFont="1" applyFill="1" applyBorder="1" applyAlignment="1" applyProtection="1">
      <alignment horizontal="left" vertical="center" wrapText="1" indent="1"/>
      <protection hidden="1"/>
    </xf>
    <xf numFmtId="0" fontId="1" fillId="6" borderId="4" xfId="0" applyFont="1" applyFill="1" applyBorder="1" applyAlignment="1" applyProtection="1">
      <alignment vertical="center" wrapText="1"/>
      <protection hidden="1"/>
    </xf>
    <xf numFmtId="0" fontId="3" fillId="6" borderId="5" xfId="0" applyFont="1" applyFill="1" applyBorder="1" applyAlignment="1" applyProtection="1">
      <alignment vertical="center" wrapText="1"/>
      <protection hidden="1"/>
    </xf>
    <xf numFmtId="0" fontId="1" fillId="6" borderId="1" xfId="0" applyFont="1" applyFill="1" applyBorder="1" applyAlignment="1" applyProtection="1">
      <alignment horizontal="center" vertical="center" wrapText="1"/>
      <protection hidden="1"/>
    </xf>
    <xf numFmtId="0" fontId="1" fillId="6" borderId="2" xfId="0" applyFont="1" applyFill="1" applyBorder="1" applyAlignment="1" applyProtection="1">
      <alignment horizontal="center" vertical="center" wrapText="1"/>
      <protection hidden="1"/>
    </xf>
    <xf numFmtId="0" fontId="1" fillId="6" borderId="3" xfId="0" applyFont="1" applyFill="1" applyBorder="1" applyAlignment="1" applyProtection="1">
      <alignment horizontal="center" vertical="center" wrapText="1"/>
      <protection hidden="1"/>
    </xf>
    <xf numFmtId="171" fontId="34" fillId="6" borderId="7" xfId="0" applyNumberFormat="1" applyFont="1" applyFill="1" applyBorder="1" applyAlignment="1" applyProtection="1">
      <alignment horizontal="center" vertical="center" wrapText="1"/>
      <protection hidden="1"/>
    </xf>
    <xf numFmtId="0" fontId="35" fillId="6" borderId="7" xfId="0" applyFont="1" applyFill="1" applyBorder="1" applyAlignment="1" applyProtection="1">
      <alignment horizontal="center" vertical="center" wrapText="1"/>
      <protection hidden="1"/>
    </xf>
    <xf numFmtId="0" fontId="3" fillId="6" borderId="6" xfId="0" applyFont="1" applyFill="1" applyBorder="1" applyAlignment="1" applyProtection="1">
      <alignment vertical="center" wrapText="1"/>
      <protection hidden="1"/>
    </xf>
    <xf numFmtId="0" fontId="1" fillId="6" borderId="11" xfId="0" applyFont="1" applyFill="1" applyBorder="1" applyAlignment="1" applyProtection="1">
      <alignment vertical="center" wrapText="1"/>
      <protection hidden="1"/>
    </xf>
    <xf numFmtId="0" fontId="1" fillId="6" borderId="12" xfId="0" applyFont="1" applyFill="1" applyBorder="1" applyAlignment="1" applyProtection="1">
      <alignment vertical="center" wrapText="1"/>
      <protection hidden="1"/>
    </xf>
    <xf numFmtId="0" fontId="40" fillId="6" borderId="8" xfId="0" applyFont="1" applyFill="1" applyBorder="1" applyAlignment="1" applyProtection="1">
      <alignment vertical="center" wrapText="1"/>
      <protection hidden="1"/>
    </xf>
    <xf numFmtId="0" fontId="40" fillId="6" borderId="0" xfId="0" applyFont="1" applyFill="1" applyBorder="1" applyAlignment="1" applyProtection="1">
      <alignment vertical="center" wrapText="1"/>
      <protection hidden="1"/>
    </xf>
    <xf numFmtId="0" fontId="40" fillId="6" borderId="9" xfId="0" applyFont="1" applyFill="1" applyBorder="1" applyAlignment="1" applyProtection="1">
      <alignment vertical="center" wrapText="1"/>
      <protection hidden="1"/>
    </xf>
    <xf numFmtId="0" fontId="24" fillId="8" borderId="13" xfId="0" applyFont="1" applyFill="1" applyBorder="1" applyAlignment="1" applyProtection="1">
      <alignment horizontal="center" vertical="center" wrapText="1"/>
      <protection hidden="1"/>
    </xf>
    <xf numFmtId="0" fontId="24" fillId="8" borderId="14" xfId="0" applyFont="1" applyFill="1" applyBorder="1" applyAlignment="1" applyProtection="1">
      <alignment horizontal="center" vertical="center" wrapText="1"/>
      <protection hidden="1"/>
    </xf>
    <xf numFmtId="0" fontId="24" fillId="8" borderId="15" xfId="0" applyFont="1" applyFill="1" applyBorder="1" applyAlignment="1" applyProtection="1">
      <alignment horizontal="center" vertical="center" wrapText="1"/>
      <protection hidden="1"/>
    </xf>
    <xf numFmtId="0" fontId="24" fillId="8" borderId="8" xfId="0" applyFont="1" applyFill="1" applyBorder="1" applyAlignment="1" applyProtection="1">
      <alignment horizontal="center" vertical="center" wrapText="1"/>
      <protection hidden="1"/>
    </xf>
    <xf numFmtId="0" fontId="24" fillId="8" borderId="0" xfId="0" applyFont="1" applyFill="1" applyBorder="1" applyAlignment="1" applyProtection="1">
      <alignment horizontal="center" vertical="center" wrapText="1"/>
      <protection hidden="1"/>
    </xf>
    <xf numFmtId="0" fontId="24" fillId="8" borderId="9" xfId="0" applyFont="1" applyFill="1" applyBorder="1" applyAlignment="1" applyProtection="1">
      <alignment horizontal="center" vertical="center" wrapText="1"/>
      <protection hidden="1"/>
    </xf>
    <xf numFmtId="0" fontId="20" fillId="9" borderId="13" xfId="0" applyFont="1" applyFill="1" applyBorder="1" applyAlignment="1" applyProtection="1">
      <alignment horizontal="center" vertical="center" wrapText="1"/>
      <protection hidden="1"/>
    </xf>
    <xf numFmtId="0" fontId="20" fillId="9" borderId="14" xfId="0" applyFont="1" applyFill="1" applyBorder="1" applyAlignment="1" applyProtection="1">
      <alignment horizontal="center" vertical="center" wrapText="1"/>
      <protection hidden="1"/>
    </xf>
    <xf numFmtId="0" fontId="20" fillId="9" borderId="2" xfId="0" applyFont="1" applyFill="1" applyBorder="1" applyAlignment="1" applyProtection="1">
      <alignment horizontal="center" vertical="center" wrapText="1"/>
      <protection hidden="1"/>
    </xf>
    <xf numFmtId="0" fontId="20" fillId="9" borderId="3" xfId="0" applyFont="1" applyFill="1" applyBorder="1" applyAlignment="1" applyProtection="1">
      <alignment horizontal="center" vertical="center" wrapText="1"/>
      <protection hidden="1"/>
    </xf>
    <xf numFmtId="0" fontId="20" fillId="9" borderId="1" xfId="0" applyFont="1" applyFill="1" applyBorder="1" applyAlignment="1" applyProtection="1">
      <alignment horizontal="center" vertical="center" wrapText="1"/>
      <protection hidden="1"/>
    </xf>
    <xf numFmtId="0" fontId="20" fillId="10" borderId="13" xfId="0" applyFont="1" applyFill="1" applyBorder="1" applyAlignment="1" applyProtection="1">
      <alignment horizontal="center" vertical="center" wrapText="1"/>
      <protection hidden="1"/>
    </xf>
    <xf numFmtId="0" fontId="20" fillId="10" borderId="14" xfId="0" applyFont="1" applyFill="1" applyBorder="1" applyAlignment="1" applyProtection="1">
      <alignment horizontal="center" vertical="center" wrapText="1"/>
      <protection hidden="1"/>
    </xf>
    <xf numFmtId="0" fontId="20" fillId="10" borderId="2" xfId="0" applyFont="1" applyFill="1" applyBorder="1" applyAlignment="1" applyProtection="1">
      <alignment horizontal="center" vertical="center" wrapText="1"/>
      <protection hidden="1"/>
    </xf>
    <xf numFmtId="0" fontId="20" fillId="10" borderId="1" xfId="0" applyFont="1" applyFill="1" applyBorder="1" applyAlignment="1" applyProtection="1">
      <alignment horizontal="center" vertical="center" wrapText="1"/>
      <protection hidden="1"/>
    </xf>
    <xf numFmtId="0" fontId="20" fillId="10" borderId="3" xfId="0" applyFont="1" applyFill="1" applyBorder="1" applyAlignment="1" applyProtection="1">
      <alignment horizontal="center" vertical="center" wrapText="1"/>
      <protection hidden="1"/>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E8D1FF"/>
      <rgbColor rgb="0089FFFF"/>
      <rgbColor rgb="00800000"/>
      <rgbColor rgb="00008000"/>
      <rgbColor rgb="00000080"/>
      <rgbColor rgb="00808000"/>
      <rgbColor rgb="00800080"/>
      <rgbColor rgb="00008080"/>
      <rgbColor rgb="00DDDDDD"/>
      <rgbColor rgb="005F5F5F"/>
      <rgbColor rgb="009999FF"/>
      <rgbColor rgb="00993366"/>
      <rgbColor rgb="00FFFEE3"/>
      <rgbColor rgb="00D9FFFF"/>
      <rgbColor rgb="00660066"/>
      <rgbColor rgb="00FF8080"/>
      <rgbColor rgb="000066CC"/>
      <rgbColor rgb="00CCCCFF"/>
      <rgbColor rgb="00000080"/>
      <rgbColor rgb="00FF00FF"/>
      <rgbColor rgb="00FFFF00"/>
      <rgbColor rgb="0000FFFF"/>
      <rgbColor rgb="00800080"/>
      <rgbColor rgb="00F62C2C"/>
      <rgbColor rgb="00008080"/>
      <rgbColor rgb="0057EDDF"/>
      <rgbColor rgb="0039D9FF"/>
      <rgbColor rgb="00CCFFFF"/>
      <rgbColor rgb="00CCFFCC"/>
      <rgbColor rgb="00FFFFCC"/>
      <rgbColor rgb="0099CCFF"/>
      <rgbColor rgb="00FFDFBF"/>
      <rgbColor rgb="00CC99FF"/>
      <rgbColor rgb="00FEB4C2"/>
      <rgbColor rgb="003366FF"/>
      <rgbColor rgb="0033CCCC"/>
      <rgbColor rgb="00B1F0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200" b="0" i="0" u="none" strike="noStrike" baseline="0">
                <a:solidFill>
                  <a:srgbClr val="000000"/>
                </a:solidFill>
                <a:latin typeface="Arial"/>
                <a:ea typeface="Arial"/>
                <a:cs typeface="Arial"/>
              </a:defRPr>
            </a:pPr>
            <a:r>
              <a:rPr lang="en-US"/>
              <a:t>ORIFICE BORE CHART</a:t>
            </a:r>
          </a:p>
        </c:rich>
      </c:tx>
      <c:layout>
        <c:manualLayout>
          <c:xMode val="edge"/>
          <c:yMode val="edge"/>
          <c:x val="0.36070853462157809"/>
          <c:y val="2.9166666666666667E-2"/>
        </c:manualLayout>
      </c:layout>
      <c:spPr>
        <a:noFill/>
        <a:ln w="25400">
          <a:noFill/>
        </a:ln>
      </c:spPr>
    </c:title>
    <c:plotArea>
      <c:layout>
        <c:manualLayout>
          <c:layoutTarget val="inner"/>
          <c:xMode val="edge"/>
          <c:yMode val="edge"/>
          <c:x val="8.5346349993631304E-2"/>
          <c:y val="9.5833528307145824E-2"/>
          <c:w val="0.86473565936943375"/>
          <c:h val="0.77083490160095569"/>
        </c:manualLayout>
      </c:layout>
      <c:scatterChart>
        <c:scatterStyle val="smoothMarker"/>
        <c:ser>
          <c:idx val="0"/>
          <c:order val="0"/>
          <c:tx>
            <c:v>.80" Orifice Dia</c:v>
          </c:tx>
          <c:spPr>
            <a:ln w="25400">
              <a:solidFill>
                <a:srgbClr val="000080"/>
              </a:solidFill>
              <a:prstDash val="solid"/>
            </a:ln>
          </c:spPr>
          <c:marker>
            <c:symbol val="none"/>
          </c:marker>
          <c:xVal>
            <c:numRef>
              <c:f>Data2!$AM$5:$AM$6</c:f>
              <c:numCache>
                <c:formatCode>0.0</c:formatCode>
                <c:ptCount val="2"/>
                <c:pt idx="0">
                  <c:v>0</c:v>
                </c:pt>
                <c:pt idx="1">
                  <c:v>0</c:v>
                </c:pt>
              </c:numCache>
            </c:numRef>
          </c:xVal>
          <c:yVal>
            <c:numRef>
              <c:f>Data2!$C$5:$C$6</c:f>
              <c:numCache>
                <c:formatCode>0.0</c:formatCode>
                <c:ptCount val="2"/>
                <c:pt idx="0">
                  <c:v>30</c:v>
                </c:pt>
                <c:pt idx="1">
                  <c:v>500</c:v>
                </c:pt>
              </c:numCache>
            </c:numRef>
          </c:yVal>
          <c:smooth val="1"/>
        </c:ser>
        <c:ser>
          <c:idx val="1"/>
          <c:order val="1"/>
          <c:tx>
            <c:v>1.00"</c:v>
          </c:tx>
          <c:spPr>
            <a:ln w="25400">
              <a:solidFill>
                <a:srgbClr val="FF00FF"/>
              </a:solidFill>
              <a:prstDash val="solid"/>
            </a:ln>
          </c:spPr>
          <c:marker>
            <c:symbol val="none"/>
          </c:marker>
          <c:xVal>
            <c:numRef>
              <c:f>Data2!$AM$7:$AM$8</c:f>
              <c:numCache>
                <c:formatCode>0.0</c:formatCode>
                <c:ptCount val="2"/>
                <c:pt idx="0">
                  <c:v>0</c:v>
                </c:pt>
                <c:pt idx="1">
                  <c:v>0</c:v>
                </c:pt>
              </c:numCache>
            </c:numRef>
          </c:xVal>
          <c:yVal>
            <c:numRef>
              <c:f>Data2!$C$7:$C$8</c:f>
              <c:numCache>
                <c:formatCode>0.0</c:formatCode>
                <c:ptCount val="2"/>
                <c:pt idx="0">
                  <c:v>30</c:v>
                </c:pt>
                <c:pt idx="1">
                  <c:v>500</c:v>
                </c:pt>
              </c:numCache>
            </c:numRef>
          </c:yVal>
          <c:smooth val="1"/>
        </c:ser>
        <c:ser>
          <c:idx val="2"/>
          <c:order val="2"/>
          <c:tx>
            <c:v>1.20"</c:v>
          </c:tx>
          <c:spPr>
            <a:ln w="25400">
              <a:solidFill>
                <a:srgbClr val="FF9900"/>
              </a:solidFill>
              <a:prstDash val="solid"/>
            </a:ln>
          </c:spPr>
          <c:marker>
            <c:symbol val="none"/>
          </c:marker>
          <c:xVal>
            <c:numRef>
              <c:f>Data2!$AM$9:$AM$10</c:f>
              <c:numCache>
                <c:formatCode>0.0</c:formatCode>
                <c:ptCount val="2"/>
                <c:pt idx="0">
                  <c:v>0</c:v>
                </c:pt>
                <c:pt idx="1">
                  <c:v>0</c:v>
                </c:pt>
              </c:numCache>
            </c:numRef>
          </c:xVal>
          <c:yVal>
            <c:numRef>
              <c:f>Data2!$C$9:$C$10</c:f>
              <c:numCache>
                <c:formatCode>0.0</c:formatCode>
                <c:ptCount val="2"/>
                <c:pt idx="0">
                  <c:v>30</c:v>
                </c:pt>
                <c:pt idx="1">
                  <c:v>500</c:v>
                </c:pt>
              </c:numCache>
            </c:numRef>
          </c:yVal>
          <c:smooth val="1"/>
        </c:ser>
        <c:ser>
          <c:idx val="3"/>
          <c:order val="3"/>
          <c:tx>
            <c:v>1.40"</c:v>
          </c:tx>
          <c:spPr>
            <a:ln w="25400">
              <a:solidFill>
                <a:srgbClr val="39D9FF"/>
              </a:solidFill>
              <a:prstDash val="solid"/>
            </a:ln>
          </c:spPr>
          <c:marker>
            <c:symbol val="none"/>
          </c:marker>
          <c:xVal>
            <c:numRef>
              <c:f>Data2!$AM$11:$AM$12</c:f>
              <c:numCache>
                <c:formatCode>0.0</c:formatCode>
                <c:ptCount val="2"/>
                <c:pt idx="0">
                  <c:v>0</c:v>
                </c:pt>
                <c:pt idx="1">
                  <c:v>0</c:v>
                </c:pt>
              </c:numCache>
            </c:numRef>
          </c:xVal>
          <c:yVal>
            <c:numRef>
              <c:f>Data2!$C$11:$C$12</c:f>
              <c:numCache>
                <c:formatCode>0.0</c:formatCode>
                <c:ptCount val="2"/>
                <c:pt idx="0">
                  <c:v>30</c:v>
                </c:pt>
                <c:pt idx="1">
                  <c:v>500</c:v>
                </c:pt>
              </c:numCache>
            </c:numRef>
          </c:yVal>
          <c:smooth val="1"/>
        </c:ser>
        <c:ser>
          <c:idx val="4"/>
          <c:order val="4"/>
          <c:tx>
            <c:v>1.50"</c:v>
          </c:tx>
          <c:spPr>
            <a:ln w="25400">
              <a:solidFill>
                <a:srgbClr val="339966"/>
              </a:solidFill>
              <a:prstDash val="solid"/>
            </a:ln>
          </c:spPr>
          <c:marker>
            <c:symbol val="none"/>
          </c:marker>
          <c:xVal>
            <c:numRef>
              <c:f>Data2!$AM$13:$AM$14</c:f>
              <c:numCache>
                <c:formatCode>0.0</c:formatCode>
                <c:ptCount val="2"/>
                <c:pt idx="0">
                  <c:v>0</c:v>
                </c:pt>
                <c:pt idx="1">
                  <c:v>0</c:v>
                </c:pt>
              </c:numCache>
            </c:numRef>
          </c:xVal>
          <c:yVal>
            <c:numRef>
              <c:f>Data2!$C$13:$C$14</c:f>
              <c:numCache>
                <c:formatCode>0.0</c:formatCode>
                <c:ptCount val="2"/>
                <c:pt idx="0">
                  <c:v>30</c:v>
                </c:pt>
                <c:pt idx="1">
                  <c:v>500</c:v>
                </c:pt>
              </c:numCache>
            </c:numRef>
          </c:yVal>
          <c:smooth val="1"/>
        </c:ser>
        <c:ser>
          <c:idx val="5"/>
          <c:order val="5"/>
          <c:tx>
            <c:v>1.55"</c:v>
          </c:tx>
          <c:spPr>
            <a:ln w="25400">
              <a:solidFill>
                <a:srgbClr val="FF0000"/>
              </a:solidFill>
              <a:prstDash val="solid"/>
            </a:ln>
          </c:spPr>
          <c:marker>
            <c:symbol val="none"/>
          </c:marker>
          <c:xVal>
            <c:numRef>
              <c:f>Data2!$AM$15:$AM$16</c:f>
              <c:numCache>
                <c:formatCode>0.0</c:formatCode>
                <c:ptCount val="2"/>
                <c:pt idx="0">
                  <c:v>0</c:v>
                </c:pt>
                <c:pt idx="1">
                  <c:v>0</c:v>
                </c:pt>
              </c:numCache>
            </c:numRef>
          </c:xVal>
          <c:yVal>
            <c:numRef>
              <c:f>Data2!$C$15:$C$16</c:f>
              <c:numCache>
                <c:formatCode>0.0</c:formatCode>
                <c:ptCount val="2"/>
                <c:pt idx="0">
                  <c:v>30</c:v>
                </c:pt>
                <c:pt idx="1">
                  <c:v>500</c:v>
                </c:pt>
              </c:numCache>
            </c:numRef>
          </c:yVal>
          <c:smooth val="1"/>
        </c:ser>
        <c:ser>
          <c:idx val="6"/>
          <c:order val="6"/>
          <c:tx>
            <c:v>1.60"</c:v>
          </c:tx>
          <c:spPr>
            <a:ln w="25400">
              <a:solidFill>
                <a:srgbClr val="993300"/>
              </a:solidFill>
              <a:prstDash val="solid"/>
            </a:ln>
          </c:spPr>
          <c:marker>
            <c:symbol val="none"/>
          </c:marker>
          <c:xVal>
            <c:numRef>
              <c:f>Data2!$AM$17:$AM$18</c:f>
              <c:numCache>
                <c:formatCode>0.0</c:formatCode>
                <c:ptCount val="2"/>
                <c:pt idx="0">
                  <c:v>0</c:v>
                </c:pt>
                <c:pt idx="1">
                  <c:v>0</c:v>
                </c:pt>
              </c:numCache>
            </c:numRef>
          </c:xVal>
          <c:yVal>
            <c:numRef>
              <c:f>Data2!$C$17:$C$18</c:f>
              <c:numCache>
                <c:formatCode>0.0</c:formatCode>
                <c:ptCount val="2"/>
                <c:pt idx="0">
                  <c:v>30</c:v>
                </c:pt>
                <c:pt idx="1">
                  <c:v>500</c:v>
                </c:pt>
              </c:numCache>
            </c:numRef>
          </c:yVal>
          <c:smooth val="1"/>
        </c:ser>
        <c:ser>
          <c:idx val="7"/>
          <c:order val="7"/>
          <c:tx>
            <c:v>2.60"</c:v>
          </c:tx>
          <c:spPr>
            <a:ln w="25400">
              <a:solidFill>
                <a:srgbClr val="57EDDF"/>
              </a:solidFill>
              <a:prstDash val="solid"/>
            </a:ln>
          </c:spPr>
          <c:marker>
            <c:symbol val="none"/>
          </c:marker>
          <c:xVal>
            <c:numRef>
              <c:f>Data2!$AM$19:$AM$20</c:f>
              <c:numCache>
                <c:formatCode>0.0</c:formatCode>
                <c:ptCount val="2"/>
                <c:pt idx="0">
                  <c:v>0</c:v>
                </c:pt>
                <c:pt idx="1">
                  <c:v>0</c:v>
                </c:pt>
              </c:numCache>
            </c:numRef>
          </c:xVal>
          <c:yVal>
            <c:numRef>
              <c:f>Data2!$C$19:$C$20</c:f>
              <c:numCache>
                <c:formatCode>0.0</c:formatCode>
                <c:ptCount val="2"/>
                <c:pt idx="0">
                  <c:v>30</c:v>
                </c:pt>
                <c:pt idx="1">
                  <c:v>500</c:v>
                </c:pt>
              </c:numCache>
            </c:numRef>
          </c:yVal>
          <c:smooth val="1"/>
        </c:ser>
        <c:ser>
          <c:idx val="8"/>
          <c:order val="8"/>
          <c:tx>
            <c:v>2.80"</c:v>
          </c:tx>
          <c:spPr>
            <a:ln w="25400">
              <a:solidFill>
                <a:srgbClr val="660066"/>
              </a:solidFill>
              <a:prstDash val="solid"/>
            </a:ln>
          </c:spPr>
          <c:marker>
            <c:symbol val="none"/>
          </c:marker>
          <c:xVal>
            <c:numRef>
              <c:f>Data2!$AM$21:$AM$22</c:f>
              <c:numCache>
                <c:formatCode>0.0</c:formatCode>
                <c:ptCount val="2"/>
                <c:pt idx="0">
                  <c:v>0</c:v>
                </c:pt>
                <c:pt idx="1">
                  <c:v>0</c:v>
                </c:pt>
              </c:numCache>
            </c:numRef>
          </c:xVal>
          <c:yVal>
            <c:numRef>
              <c:f>Data2!$C$21:$C$22</c:f>
              <c:numCache>
                <c:formatCode>0.0</c:formatCode>
                <c:ptCount val="2"/>
                <c:pt idx="0">
                  <c:v>30</c:v>
                </c:pt>
                <c:pt idx="1">
                  <c:v>500</c:v>
                </c:pt>
              </c:numCache>
            </c:numRef>
          </c:yVal>
          <c:smooth val="1"/>
        </c:ser>
        <c:ser>
          <c:idx val="9"/>
          <c:order val="9"/>
          <c:tx>
            <c:v>3.00"</c:v>
          </c:tx>
          <c:spPr>
            <a:ln w="25400">
              <a:solidFill>
                <a:srgbClr val="B1F000"/>
              </a:solidFill>
              <a:prstDash val="solid"/>
            </a:ln>
          </c:spPr>
          <c:marker>
            <c:symbol val="none"/>
          </c:marker>
          <c:xVal>
            <c:numRef>
              <c:f>Data2!$AM$23:$AM$24</c:f>
              <c:numCache>
                <c:formatCode>0.0</c:formatCode>
                <c:ptCount val="2"/>
                <c:pt idx="0">
                  <c:v>0</c:v>
                </c:pt>
                <c:pt idx="1">
                  <c:v>0</c:v>
                </c:pt>
              </c:numCache>
            </c:numRef>
          </c:xVal>
          <c:yVal>
            <c:numRef>
              <c:f>Data2!$C$23:$C$24</c:f>
              <c:numCache>
                <c:formatCode>0.0</c:formatCode>
                <c:ptCount val="2"/>
                <c:pt idx="0">
                  <c:v>30</c:v>
                </c:pt>
                <c:pt idx="1">
                  <c:v>500</c:v>
                </c:pt>
              </c:numCache>
            </c:numRef>
          </c:yVal>
          <c:smooth val="1"/>
        </c:ser>
        <c:axId val="112682496"/>
        <c:axId val="112684416"/>
      </c:scatterChart>
      <c:valAx>
        <c:axId val="112682496"/>
        <c:scaling>
          <c:logBase val="10"/>
          <c:orientation val="minMax"/>
          <c:max val="10000"/>
          <c:min val="100"/>
        </c:scaling>
        <c:axPos val="b"/>
        <c:majorGridlines>
          <c:spPr>
            <a:ln w="3175">
              <a:solidFill>
                <a:srgbClr val="000000"/>
              </a:solidFill>
              <a:prstDash val="solid"/>
            </a:ln>
          </c:spPr>
        </c:majorGridlines>
        <c:minorGridlines>
          <c:spPr>
            <a:ln w="3175">
              <a:solidFill>
                <a:srgbClr val="000000"/>
              </a:solidFill>
              <a:prstDash val="solid"/>
            </a:ln>
          </c:spPr>
        </c:minorGridlines>
        <c:title>
          <c:tx>
            <c:rich>
              <a:bodyPr/>
              <a:lstStyle/>
              <a:p>
                <a:pPr>
                  <a:defRPr sz="825" b="0" i="0" u="none" strike="noStrike" baseline="0">
                    <a:solidFill>
                      <a:srgbClr val="000000"/>
                    </a:solidFill>
                    <a:latin typeface="Arial"/>
                    <a:ea typeface="Arial"/>
                    <a:cs typeface="Arial"/>
                  </a:defRPr>
                </a:pPr>
                <a:r>
                  <a:rPr lang="en-US"/>
                  <a:t>FLOW (GPM)</a:t>
                </a:r>
              </a:p>
            </c:rich>
          </c:tx>
          <c:layout>
            <c:manualLayout>
              <c:xMode val="edge"/>
              <c:yMode val="edge"/>
              <c:x val="0.4412245087721523"/>
              <c:y val="0.92500196850393701"/>
            </c:manualLayout>
          </c:layout>
          <c:spPr>
            <a:noFill/>
            <a:ln w="25400">
              <a:noFill/>
            </a:ln>
          </c:spPr>
        </c:title>
        <c:numFmt formatCode="0" sourceLinked="0"/>
        <c:minorTickMark val="in"/>
        <c:tickLblPos val="nextTo"/>
        <c:spPr>
          <a:ln w="25400">
            <a:solidFill>
              <a:srgbClr val="000000"/>
            </a:solidFill>
            <a:prstDash val="solid"/>
          </a:ln>
        </c:spPr>
        <c:txPr>
          <a:bodyPr rot="0" vert="horz"/>
          <a:lstStyle/>
          <a:p>
            <a:pPr>
              <a:defRPr sz="825" b="0" i="0" u="none" strike="noStrike" baseline="0">
                <a:solidFill>
                  <a:srgbClr val="000000"/>
                </a:solidFill>
                <a:latin typeface="Arial"/>
                <a:ea typeface="Arial"/>
                <a:cs typeface="Arial"/>
              </a:defRPr>
            </a:pPr>
            <a:endParaRPr lang="en-US"/>
          </a:p>
        </c:txPr>
        <c:crossAx val="112684416"/>
        <c:crosses val="autoZero"/>
        <c:crossBetween val="midCat"/>
      </c:valAx>
      <c:valAx>
        <c:axId val="112684416"/>
        <c:scaling>
          <c:logBase val="10"/>
          <c:orientation val="minMax"/>
          <c:min val="10"/>
        </c:scaling>
        <c:axPos val="l"/>
        <c:majorGridlines>
          <c:spPr>
            <a:ln w="3175">
              <a:solidFill>
                <a:srgbClr val="000000"/>
              </a:solidFill>
              <a:prstDash val="solid"/>
            </a:ln>
          </c:spPr>
        </c:majorGridlines>
        <c:minorGridlines>
          <c:spPr>
            <a:ln w="3175">
              <a:solidFill>
                <a:srgbClr val="000000"/>
              </a:solidFill>
              <a:prstDash val="solid"/>
            </a:ln>
          </c:spPr>
        </c:minorGridlines>
        <c:title>
          <c:tx>
            <c:rich>
              <a:bodyPr/>
              <a:lstStyle/>
              <a:p>
                <a:pPr>
                  <a:defRPr sz="825" b="0" i="0" u="none" strike="noStrike" baseline="0">
                    <a:solidFill>
                      <a:srgbClr val="000000"/>
                    </a:solidFill>
                    <a:latin typeface="Arial"/>
                    <a:ea typeface="Arial"/>
                    <a:cs typeface="Arial"/>
                  </a:defRPr>
                </a:pPr>
                <a:r>
                  <a:rPr lang="en-US"/>
                  <a:t>DELTA P (PSID)</a:t>
                </a:r>
              </a:p>
            </c:rich>
          </c:tx>
          <c:layout>
            <c:manualLayout>
              <c:xMode val="edge"/>
              <c:yMode val="edge"/>
              <c:x val="8.0515297906602248E-3"/>
              <c:y val="0.40000087489063912"/>
            </c:manualLayout>
          </c:layout>
          <c:spPr>
            <a:noFill/>
            <a:ln w="25400">
              <a:noFill/>
            </a:ln>
          </c:spPr>
        </c:title>
        <c:numFmt formatCode="0" sourceLinked="0"/>
        <c:minorTickMark val="in"/>
        <c:tickLblPos val="nextTo"/>
        <c:spPr>
          <a:ln w="12700">
            <a:solidFill>
              <a:srgbClr val="000000"/>
            </a:solidFill>
            <a:prstDash val="solid"/>
          </a:ln>
        </c:spPr>
        <c:txPr>
          <a:bodyPr rot="0" vert="horz"/>
          <a:lstStyle/>
          <a:p>
            <a:pPr>
              <a:defRPr sz="825" b="0" i="0" u="none" strike="noStrike" baseline="0">
                <a:solidFill>
                  <a:srgbClr val="000000"/>
                </a:solidFill>
                <a:latin typeface="Arial"/>
                <a:ea typeface="Arial"/>
                <a:cs typeface="Arial"/>
              </a:defRPr>
            </a:pPr>
            <a:endParaRPr lang="en-US"/>
          </a:p>
        </c:txPr>
        <c:crossAx val="112682496"/>
        <c:crossesAt val="1"/>
        <c:crossBetween val="midCat"/>
      </c:valAx>
      <c:spPr>
        <a:noFill/>
        <a:ln w="12700">
          <a:solidFill>
            <a:srgbClr val="5F5F5F"/>
          </a:solidFill>
          <a:prstDash val="solid"/>
        </a:ln>
      </c:spPr>
    </c:plotArea>
    <c:plotVisOnly val="1"/>
    <c:dispBlanksAs val="gap"/>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200" b="1" i="0" u="none" strike="noStrike" baseline="0">
                <a:solidFill>
                  <a:srgbClr val="000000"/>
                </a:solidFill>
                <a:latin typeface="Arial"/>
                <a:ea typeface="Arial"/>
                <a:cs typeface="Arial"/>
              </a:defRPr>
            </a:pPr>
            <a:r>
              <a:rPr lang="en-US"/>
              <a:t>ORIFICE BORE CHART</a:t>
            </a:r>
          </a:p>
        </c:rich>
      </c:tx>
      <c:layout>
        <c:manualLayout>
          <c:xMode val="edge"/>
          <c:yMode val="edge"/>
          <c:x val="0.35426731078905038"/>
          <c:y val="2.9166666666666667E-2"/>
        </c:manualLayout>
      </c:layout>
      <c:spPr>
        <a:noFill/>
        <a:ln w="25400">
          <a:noFill/>
        </a:ln>
      </c:spPr>
    </c:title>
    <c:plotArea>
      <c:layout>
        <c:manualLayout>
          <c:layoutTarget val="inner"/>
          <c:xMode val="edge"/>
          <c:yMode val="edge"/>
          <c:x val="8.3736041503185268E-2"/>
          <c:y val="9.7916865879040471E-2"/>
          <c:w val="0.86634596785987916"/>
          <c:h val="0.77291823917284985"/>
        </c:manualLayout>
      </c:layout>
      <c:scatterChart>
        <c:scatterStyle val="smoothMarker"/>
        <c:ser>
          <c:idx val="0"/>
          <c:order val="0"/>
          <c:tx>
            <c:v>.80" Orifice Dia</c:v>
          </c:tx>
          <c:spPr>
            <a:ln w="25400">
              <a:solidFill>
                <a:srgbClr val="000080"/>
              </a:solidFill>
              <a:prstDash val="solid"/>
            </a:ln>
          </c:spPr>
          <c:marker>
            <c:symbol val="none"/>
          </c:marker>
          <c:xVal>
            <c:numRef>
              <c:f>Data!$AM$5:$AM$6</c:f>
              <c:numCache>
                <c:formatCode>0.0</c:formatCode>
                <c:ptCount val="2"/>
                <c:pt idx="0">
                  <c:v>0</c:v>
                </c:pt>
                <c:pt idx="1">
                  <c:v>0</c:v>
                </c:pt>
              </c:numCache>
            </c:numRef>
          </c:xVal>
          <c:yVal>
            <c:numRef>
              <c:f>Data!$C$5:$C$6</c:f>
              <c:numCache>
                <c:formatCode>0.0</c:formatCode>
                <c:ptCount val="2"/>
                <c:pt idx="0">
                  <c:v>30</c:v>
                </c:pt>
                <c:pt idx="1">
                  <c:v>500</c:v>
                </c:pt>
              </c:numCache>
            </c:numRef>
          </c:yVal>
          <c:smooth val="1"/>
        </c:ser>
        <c:ser>
          <c:idx val="1"/>
          <c:order val="1"/>
          <c:tx>
            <c:v>1.00"</c:v>
          </c:tx>
          <c:spPr>
            <a:ln w="25400">
              <a:solidFill>
                <a:srgbClr val="FF00FF"/>
              </a:solidFill>
              <a:prstDash val="solid"/>
            </a:ln>
          </c:spPr>
          <c:marker>
            <c:symbol val="none"/>
          </c:marker>
          <c:xVal>
            <c:numRef>
              <c:f>Data!$AM$7:$AM$8</c:f>
              <c:numCache>
                <c:formatCode>0.0</c:formatCode>
                <c:ptCount val="2"/>
                <c:pt idx="0">
                  <c:v>0</c:v>
                </c:pt>
                <c:pt idx="1">
                  <c:v>0</c:v>
                </c:pt>
              </c:numCache>
            </c:numRef>
          </c:xVal>
          <c:yVal>
            <c:numRef>
              <c:f>Data!$C$7:$C$8</c:f>
              <c:numCache>
                <c:formatCode>0.0</c:formatCode>
                <c:ptCount val="2"/>
                <c:pt idx="0">
                  <c:v>30</c:v>
                </c:pt>
                <c:pt idx="1">
                  <c:v>500</c:v>
                </c:pt>
              </c:numCache>
            </c:numRef>
          </c:yVal>
          <c:smooth val="1"/>
        </c:ser>
        <c:ser>
          <c:idx val="2"/>
          <c:order val="2"/>
          <c:tx>
            <c:v>1.20"</c:v>
          </c:tx>
          <c:spPr>
            <a:ln w="25400">
              <a:solidFill>
                <a:srgbClr val="FF9900"/>
              </a:solidFill>
              <a:prstDash val="solid"/>
            </a:ln>
          </c:spPr>
          <c:marker>
            <c:symbol val="none"/>
          </c:marker>
          <c:xVal>
            <c:numRef>
              <c:f>Data!$AM$9:$AM$10</c:f>
              <c:numCache>
                <c:formatCode>0.0</c:formatCode>
                <c:ptCount val="2"/>
                <c:pt idx="0">
                  <c:v>0</c:v>
                </c:pt>
                <c:pt idx="1">
                  <c:v>0</c:v>
                </c:pt>
              </c:numCache>
            </c:numRef>
          </c:xVal>
          <c:yVal>
            <c:numRef>
              <c:f>Data!$C$9:$C$10</c:f>
              <c:numCache>
                <c:formatCode>0.0</c:formatCode>
                <c:ptCount val="2"/>
                <c:pt idx="0">
                  <c:v>30</c:v>
                </c:pt>
                <c:pt idx="1">
                  <c:v>500</c:v>
                </c:pt>
              </c:numCache>
            </c:numRef>
          </c:yVal>
          <c:smooth val="1"/>
        </c:ser>
        <c:ser>
          <c:idx val="3"/>
          <c:order val="3"/>
          <c:tx>
            <c:v>1.40"</c:v>
          </c:tx>
          <c:spPr>
            <a:ln w="25400">
              <a:solidFill>
                <a:srgbClr val="39D9FF"/>
              </a:solidFill>
              <a:prstDash val="solid"/>
            </a:ln>
          </c:spPr>
          <c:marker>
            <c:symbol val="none"/>
          </c:marker>
          <c:xVal>
            <c:numRef>
              <c:f>Data!$AM$11:$AM$12</c:f>
              <c:numCache>
                <c:formatCode>0.0</c:formatCode>
                <c:ptCount val="2"/>
                <c:pt idx="0">
                  <c:v>0</c:v>
                </c:pt>
                <c:pt idx="1">
                  <c:v>0</c:v>
                </c:pt>
              </c:numCache>
            </c:numRef>
          </c:xVal>
          <c:yVal>
            <c:numRef>
              <c:f>Data!$C$11:$C$12</c:f>
              <c:numCache>
                <c:formatCode>0.0</c:formatCode>
                <c:ptCount val="2"/>
                <c:pt idx="0">
                  <c:v>30</c:v>
                </c:pt>
                <c:pt idx="1">
                  <c:v>500</c:v>
                </c:pt>
              </c:numCache>
            </c:numRef>
          </c:yVal>
          <c:smooth val="1"/>
        </c:ser>
        <c:ser>
          <c:idx val="4"/>
          <c:order val="4"/>
          <c:tx>
            <c:v>1.50"</c:v>
          </c:tx>
          <c:spPr>
            <a:ln w="25400">
              <a:solidFill>
                <a:srgbClr val="339966"/>
              </a:solidFill>
              <a:prstDash val="solid"/>
            </a:ln>
          </c:spPr>
          <c:marker>
            <c:symbol val="none"/>
          </c:marker>
          <c:xVal>
            <c:numRef>
              <c:f>Data!$AM$13:$AM$14</c:f>
              <c:numCache>
                <c:formatCode>0.0</c:formatCode>
                <c:ptCount val="2"/>
                <c:pt idx="0">
                  <c:v>0</c:v>
                </c:pt>
                <c:pt idx="1">
                  <c:v>0</c:v>
                </c:pt>
              </c:numCache>
            </c:numRef>
          </c:xVal>
          <c:yVal>
            <c:numRef>
              <c:f>Data!$C$13:$C$14</c:f>
              <c:numCache>
                <c:formatCode>0.0</c:formatCode>
                <c:ptCount val="2"/>
                <c:pt idx="0">
                  <c:v>30</c:v>
                </c:pt>
                <c:pt idx="1">
                  <c:v>500</c:v>
                </c:pt>
              </c:numCache>
            </c:numRef>
          </c:yVal>
          <c:smooth val="1"/>
        </c:ser>
        <c:ser>
          <c:idx val="5"/>
          <c:order val="5"/>
          <c:tx>
            <c:v>1.55"</c:v>
          </c:tx>
          <c:spPr>
            <a:ln w="25400">
              <a:solidFill>
                <a:srgbClr val="FF0000"/>
              </a:solidFill>
              <a:prstDash val="solid"/>
            </a:ln>
          </c:spPr>
          <c:marker>
            <c:symbol val="none"/>
          </c:marker>
          <c:xVal>
            <c:numRef>
              <c:f>Data!$AM$15:$AM$16</c:f>
              <c:numCache>
                <c:formatCode>0.0</c:formatCode>
                <c:ptCount val="2"/>
                <c:pt idx="0">
                  <c:v>0</c:v>
                </c:pt>
                <c:pt idx="1">
                  <c:v>0</c:v>
                </c:pt>
              </c:numCache>
            </c:numRef>
          </c:xVal>
          <c:yVal>
            <c:numRef>
              <c:f>Data!$C$15:$C$16</c:f>
              <c:numCache>
                <c:formatCode>0.0</c:formatCode>
                <c:ptCount val="2"/>
                <c:pt idx="0">
                  <c:v>30</c:v>
                </c:pt>
                <c:pt idx="1">
                  <c:v>500</c:v>
                </c:pt>
              </c:numCache>
            </c:numRef>
          </c:yVal>
          <c:smooth val="1"/>
        </c:ser>
        <c:ser>
          <c:idx val="6"/>
          <c:order val="6"/>
          <c:tx>
            <c:v>1.60"</c:v>
          </c:tx>
          <c:spPr>
            <a:ln w="25400">
              <a:solidFill>
                <a:srgbClr val="993300"/>
              </a:solidFill>
              <a:prstDash val="solid"/>
            </a:ln>
          </c:spPr>
          <c:marker>
            <c:symbol val="none"/>
          </c:marker>
          <c:xVal>
            <c:numRef>
              <c:f>Data!$AM$17:$AM$18</c:f>
              <c:numCache>
                <c:formatCode>0.0</c:formatCode>
                <c:ptCount val="2"/>
                <c:pt idx="0">
                  <c:v>0</c:v>
                </c:pt>
                <c:pt idx="1">
                  <c:v>0</c:v>
                </c:pt>
              </c:numCache>
            </c:numRef>
          </c:xVal>
          <c:yVal>
            <c:numRef>
              <c:f>Data!$C$17:$C$18</c:f>
              <c:numCache>
                <c:formatCode>0.0</c:formatCode>
                <c:ptCount val="2"/>
                <c:pt idx="0">
                  <c:v>30</c:v>
                </c:pt>
                <c:pt idx="1">
                  <c:v>500</c:v>
                </c:pt>
              </c:numCache>
            </c:numRef>
          </c:yVal>
          <c:smooth val="1"/>
        </c:ser>
        <c:ser>
          <c:idx val="7"/>
          <c:order val="7"/>
          <c:tx>
            <c:v>2.60"</c:v>
          </c:tx>
          <c:spPr>
            <a:ln w="25400">
              <a:solidFill>
                <a:srgbClr val="57EDDF"/>
              </a:solidFill>
              <a:prstDash val="solid"/>
            </a:ln>
          </c:spPr>
          <c:marker>
            <c:symbol val="none"/>
          </c:marker>
          <c:xVal>
            <c:numRef>
              <c:f>Data!$AM$19:$AM$20</c:f>
              <c:numCache>
                <c:formatCode>0.0</c:formatCode>
                <c:ptCount val="2"/>
                <c:pt idx="0">
                  <c:v>0</c:v>
                </c:pt>
                <c:pt idx="1">
                  <c:v>0</c:v>
                </c:pt>
              </c:numCache>
            </c:numRef>
          </c:xVal>
          <c:yVal>
            <c:numRef>
              <c:f>Data!$C$19:$C$20</c:f>
              <c:numCache>
                <c:formatCode>0.0</c:formatCode>
                <c:ptCount val="2"/>
                <c:pt idx="0">
                  <c:v>30</c:v>
                </c:pt>
                <c:pt idx="1">
                  <c:v>500</c:v>
                </c:pt>
              </c:numCache>
            </c:numRef>
          </c:yVal>
          <c:smooth val="1"/>
        </c:ser>
        <c:ser>
          <c:idx val="8"/>
          <c:order val="8"/>
          <c:tx>
            <c:v>2.80"</c:v>
          </c:tx>
          <c:spPr>
            <a:ln w="25400">
              <a:solidFill>
                <a:srgbClr val="660066"/>
              </a:solidFill>
              <a:prstDash val="solid"/>
            </a:ln>
          </c:spPr>
          <c:marker>
            <c:symbol val="none"/>
          </c:marker>
          <c:xVal>
            <c:numRef>
              <c:f>Data!$AM$21:$AM$22</c:f>
              <c:numCache>
                <c:formatCode>0.0</c:formatCode>
                <c:ptCount val="2"/>
                <c:pt idx="0">
                  <c:v>0</c:v>
                </c:pt>
                <c:pt idx="1">
                  <c:v>0</c:v>
                </c:pt>
              </c:numCache>
            </c:numRef>
          </c:xVal>
          <c:yVal>
            <c:numRef>
              <c:f>Data!$C$21:$C$22</c:f>
              <c:numCache>
                <c:formatCode>0.0</c:formatCode>
                <c:ptCount val="2"/>
                <c:pt idx="0">
                  <c:v>30</c:v>
                </c:pt>
                <c:pt idx="1">
                  <c:v>500</c:v>
                </c:pt>
              </c:numCache>
            </c:numRef>
          </c:yVal>
          <c:smooth val="1"/>
        </c:ser>
        <c:ser>
          <c:idx val="9"/>
          <c:order val="9"/>
          <c:tx>
            <c:v>3.00"</c:v>
          </c:tx>
          <c:spPr>
            <a:ln w="25400">
              <a:solidFill>
                <a:srgbClr val="B1F000"/>
              </a:solidFill>
              <a:prstDash val="solid"/>
            </a:ln>
          </c:spPr>
          <c:marker>
            <c:symbol val="none"/>
          </c:marker>
          <c:xVal>
            <c:numRef>
              <c:f>Data!$AM$23:$AM$24</c:f>
              <c:numCache>
                <c:formatCode>0.0</c:formatCode>
                <c:ptCount val="2"/>
                <c:pt idx="0">
                  <c:v>0</c:v>
                </c:pt>
                <c:pt idx="1">
                  <c:v>0</c:v>
                </c:pt>
              </c:numCache>
            </c:numRef>
          </c:xVal>
          <c:yVal>
            <c:numRef>
              <c:f>Data!$C$23:$C$24</c:f>
              <c:numCache>
                <c:formatCode>0.0</c:formatCode>
                <c:ptCount val="2"/>
                <c:pt idx="0">
                  <c:v>30</c:v>
                </c:pt>
                <c:pt idx="1">
                  <c:v>500</c:v>
                </c:pt>
              </c:numCache>
            </c:numRef>
          </c:yVal>
          <c:smooth val="1"/>
        </c:ser>
        <c:axId val="112912640"/>
        <c:axId val="112722304"/>
      </c:scatterChart>
      <c:valAx>
        <c:axId val="112912640"/>
        <c:scaling>
          <c:logBase val="10"/>
          <c:orientation val="minMax"/>
          <c:max val="10000"/>
          <c:min val="100"/>
        </c:scaling>
        <c:axPos val="b"/>
        <c:majorGridlines>
          <c:spPr>
            <a:ln w="3175">
              <a:solidFill>
                <a:srgbClr val="000000"/>
              </a:solidFill>
              <a:prstDash val="solid"/>
            </a:ln>
          </c:spPr>
        </c:majorGridlines>
        <c:minorGridlines>
          <c:spPr>
            <a:ln w="3175">
              <a:solidFill>
                <a:srgbClr val="000000"/>
              </a:solidFill>
              <a:prstDash val="solid"/>
            </a:ln>
          </c:spPr>
        </c:minorGridlines>
        <c:title>
          <c:tx>
            <c:rich>
              <a:bodyPr/>
              <a:lstStyle/>
              <a:p>
                <a:pPr>
                  <a:defRPr sz="825" b="1" i="0" u="none" strike="noStrike" baseline="0">
                    <a:solidFill>
                      <a:srgbClr val="000000"/>
                    </a:solidFill>
                    <a:latin typeface="Arial"/>
                    <a:ea typeface="Arial"/>
                    <a:cs typeface="Arial"/>
                  </a:defRPr>
                </a:pPr>
                <a:r>
                  <a:rPr lang="en-US"/>
                  <a:t>FLOW (GPM)</a:t>
                </a:r>
              </a:p>
            </c:rich>
          </c:tx>
          <c:layout>
            <c:manualLayout>
              <c:xMode val="edge"/>
              <c:yMode val="edge"/>
              <c:x val="0.43800389685588886"/>
              <c:y val="0.92916863517060366"/>
            </c:manualLayout>
          </c:layout>
          <c:spPr>
            <a:noFill/>
            <a:ln w="25400">
              <a:noFill/>
            </a:ln>
          </c:spPr>
        </c:title>
        <c:numFmt formatCode="0" sourceLinked="0"/>
        <c:minorTickMark val="in"/>
        <c:tickLblPos val="nextTo"/>
        <c:spPr>
          <a:ln w="25400">
            <a:solidFill>
              <a:srgbClr val="000000"/>
            </a:solidFill>
            <a:prstDash val="solid"/>
          </a:ln>
        </c:spPr>
        <c:txPr>
          <a:bodyPr rot="0" vert="horz"/>
          <a:lstStyle/>
          <a:p>
            <a:pPr>
              <a:defRPr sz="825" b="0" i="0" u="none" strike="noStrike" baseline="0">
                <a:solidFill>
                  <a:srgbClr val="000000"/>
                </a:solidFill>
                <a:latin typeface="Arial"/>
                <a:ea typeface="Arial"/>
                <a:cs typeface="Arial"/>
              </a:defRPr>
            </a:pPr>
            <a:endParaRPr lang="en-US"/>
          </a:p>
        </c:txPr>
        <c:crossAx val="112722304"/>
        <c:crosses val="autoZero"/>
        <c:crossBetween val="midCat"/>
      </c:valAx>
      <c:valAx>
        <c:axId val="112722304"/>
        <c:scaling>
          <c:logBase val="10"/>
          <c:orientation val="minMax"/>
          <c:min val="10"/>
        </c:scaling>
        <c:axPos val="l"/>
        <c:majorGridlines>
          <c:spPr>
            <a:ln w="3175">
              <a:solidFill>
                <a:srgbClr val="000000"/>
              </a:solidFill>
              <a:prstDash val="solid"/>
            </a:ln>
          </c:spPr>
        </c:majorGridlines>
        <c:minorGridlines>
          <c:spPr>
            <a:ln w="3175">
              <a:solidFill>
                <a:srgbClr val="000000"/>
              </a:solidFill>
              <a:prstDash val="solid"/>
            </a:ln>
          </c:spPr>
        </c:minorGridlines>
        <c:title>
          <c:tx>
            <c:rich>
              <a:bodyPr/>
              <a:lstStyle/>
              <a:p>
                <a:pPr>
                  <a:defRPr sz="825" b="1" i="0" u="none" strike="noStrike" baseline="0">
                    <a:solidFill>
                      <a:srgbClr val="000000"/>
                    </a:solidFill>
                    <a:latin typeface="Arial"/>
                    <a:ea typeface="Arial"/>
                    <a:cs typeface="Arial"/>
                  </a:defRPr>
                </a:pPr>
                <a:r>
                  <a:rPr lang="en-US"/>
                  <a:t>DELTA P (PSID)</a:t>
                </a:r>
              </a:p>
            </c:rich>
          </c:tx>
          <c:layout>
            <c:manualLayout>
              <c:xMode val="edge"/>
              <c:yMode val="edge"/>
              <c:x val="8.0515297906602248E-3"/>
              <c:y val="0.39583420822397264"/>
            </c:manualLayout>
          </c:layout>
          <c:spPr>
            <a:noFill/>
            <a:ln w="25400">
              <a:noFill/>
            </a:ln>
          </c:spPr>
        </c:title>
        <c:numFmt formatCode="0" sourceLinked="0"/>
        <c:minorTickMark val="in"/>
        <c:tickLblPos val="nextTo"/>
        <c:spPr>
          <a:ln w="12700">
            <a:solidFill>
              <a:srgbClr val="000000"/>
            </a:solidFill>
            <a:prstDash val="solid"/>
          </a:ln>
        </c:spPr>
        <c:txPr>
          <a:bodyPr rot="0" vert="horz"/>
          <a:lstStyle/>
          <a:p>
            <a:pPr>
              <a:defRPr sz="825" b="0" i="0" u="none" strike="noStrike" baseline="0">
                <a:solidFill>
                  <a:srgbClr val="000000"/>
                </a:solidFill>
                <a:latin typeface="Arial"/>
                <a:ea typeface="Arial"/>
                <a:cs typeface="Arial"/>
              </a:defRPr>
            </a:pPr>
            <a:endParaRPr lang="en-US"/>
          </a:p>
        </c:txPr>
        <c:crossAx val="112912640"/>
        <c:crossesAt val="1"/>
        <c:crossBetween val="midCat"/>
      </c:valAx>
      <c:spPr>
        <a:noFill/>
        <a:ln w="12700">
          <a:solidFill>
            <a:srgbClr val="5F5F5F"/>
          </a:solidFill>
          <a:prstDash val="solid"/>
        </a:ln>
      </c:spPr>
    </c:plotArea>
    <c:plotVisOnly val="1"/>
    <c:dispBlanksAs val="gap"/>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lang val="en-US"/>
  <c:chart>
    <c:plotArea>
      <c:layout>
        <c:manualLayout>
          <c:layoutTarget val="inner"/>
          <c:xMode val="edge"/>
          <c:yMode val="edge"/>
          <c:x val="0.13858780047074498"/>
          <c:y val="0.22668038011966576"/>
          <c:w val="0.82583498512564257"/>
          <c:h val="0.6409286086963859"/>
        </c:manualLayout>
      </c:layout>
      <c:scatterChart>
        <c:scatterStyle val="lineMarker"/>
        <c:ser>
          <c:idx val="3"/>
          <c:order val="0"/>
          <c:tx>
            <c:v>CRD Regulation Set Pt</c:v>
          </c:tx>
          <c:spPr>
            <a:ln w="19050">
              <a:solidFill>
                <a:srgbClr val="002060"/>
              </a:solidFill>
              <a:prstDash val="lgDash"/>
            </a:ln>
          </c:spPr>
          <c:marker>
            <c:symbol val="none"/>
          </c:marker>
          <c:xVal>
            <c:numRef>
              <c:f>'Pressure Management Analysis '!$N$20:$N$21</c:f>
              <c:numCache>
                <c:formatCode>General</c:formatCode>
                <c:ptCount val="2"/>
                <c:pt idx="0">
                  <c:v>0</c:v>
                </c:pt>
                <c:pt idx="1">
                  <c:v>24</c:v>
                </c:pt>
              </c:numCache>
            </c:numRef>
          </c:xVal>
          <c:yVal>
            <c:numRef>
              <c:f>'Pressure Management Analysis '!$M$20:$M$21</c:f>
              <c:numCache>
                <c:formatCode>0.0</c:formatCode>
                <c:ptCount val="2"/>
                <c:pt idx="0">
                  <c:v>75.75</c:v>
                </c:pt>
                <c:pt idx="1">
                  <c:v>75.75</c:v>
                </c:pt>
              </c:numCache>
            </c:numRef>
          </c:yVal>
        </c:ser>
        <c:ser>
          <c:idx val="1"/>
          <c:order val="1"/>
          <c:tx>
            <c:v>Maximum Pressure</c:v>
          </c:tx>
          <c:spPr>
            <a:ln w="38100">
              <a:solidFill>
                <a:srgbClr val="FF0000"/>
              </a:solidFill>
              <a:prstDash val="solid"/>
            </a:ln>
          </c:spPr>
          <c:marker>
            <c:symbol val="none"/>
          </c:marker>
          <c:xVal>
            <c:numRef>
              <c:f>'Pressure Management Analysis '!$N$18:$N$19</c:f>
              <c:numCache>
                <c:formatCode>General</c:formatCode>
                <c:ptCount val="2"/>
                <c:pt idx="0" formatCode="#,##0">
                  <c:v>19</c:v>
                </c:pt>
                <c:pt idx="1">
                  <c:v>24</c:v>
                </c:pt>
              </c:numCache>
            </c:numRef>
          </c:xVal>
          <c:yVal>
            <c:numRef>
              <c:f>'Pressure Management Analysis '!$M$18:$M$19</c:f>
              <c:numCache>
                <c:formatCode>0</c:formatCode>
                <c:ptCount val="2"/>
                <c:pt idx="0" formatCode="#,##0">
                  <c:v>75</c:v>
                </c:pt>
                <c:pt idx="1">
                  <c:v>75</c:v>
                </c:pt>
              </c:numCache>
            </c:numRef>
          </c:yVal>
        </c:ser>
        <c:ser>
          <c:idx val="0"/>
          <c:order val="2"/>
          <c:tx>
            <c:v>Minimum Pressure</c:v>
          </c:tx>
          <c:spPr>
            <a:ln w="38100" cap="flat" cmpd="sng" algn="ctr">
              <a:solidFill>
                <a:srgbClr val="1FD806"/>
              </a:solidFill>
              <a:prstDash val="solid"/>
              <a:headEnd type="none" w="med" len="med"/>
              <a:tailEnd type="none" w="med" len="med"/>
            </a:ln>
            <a:effectLst/>
          </c:spPr>
          <c:marker>
            <c:symbol val="none"/>
          </c:marker>
          <c:xVal>
            <c:numRef>
              <c:f>'Pressure Management Analysis '!$N$14:$N$15</c:f>
              <c:numCache>
                <c:formatCode>General</c:formatCode>
                <c:ptCount val="2"/>
                <c:pt idx="0">
                  <c:v>0</c:v>
                </c:pt>
                <c:pt idx="1">
                  <c:v>15</c:v>
                </c:pt>
              </c:numCache>
            </c:numRef>
          </c:xVal>
          <c:yVal>
            <c:numRef>
              <c:f>'Pressure Management Analysis '!$M$14:$M$15</c:f>
              <c:numCache>
                <c:formatCode>0</c:formatCode>
                <c:ptCount val="2"/>
                <c:pt idx="0">
                  <c:v>50</c:v>
                </c:pt>
                <c:pt idx="1">
                  <c:v>50</c:v>
                </c:pt>
              </c:numCache>
            </c:numRef>
          </c:yVal>
        </c:ser>
        <c:ser>
          <c:idx val="2"/>
          <c:order val="3"/>
          <c:tx>
            <c:v>Min-Max Transition Pressure</c:v>
          </c:tx>
          <c:spPr>
            <a:ln w="38100" cap="flat" cmpd="sng" algn="ctr">
              <a:solidFill>
                <a:srgbClr val="0070C0"/>
              </a:solidFill>
              <a:prstDash val="solid"/>
              <a:headEnd type="none" w="med" len="med"/>
              <a:tailEnd type="none" w="med" len="med"/>
            </a:ln>
            <a:effectLst/>
          </c:spPr>
          <c:marker>
            <c:symbol val="none"/>
          </c:marker>
          <c:xVal>
            <c:numRef>
              <c:f>'Pressure Management Analysis '!$N$16:$N$17</c:f>
              <c:numCache>
                <c:formatCode>#,##0</c:formatCode>
                <c:ptCount val="2"/>
                <c:pt idx="0" formatCode="General">
                  <c:v>15</c:v>
                </c:pt>
                <c:pt idx="1">
                  <c:v>19</c:v>
                </c:pt>
              </c:numCache>
            </c:numRef>
          </c:xVal>
          <c:yVal>
            <c:numRef>
              <c:f>'Pressure Management Analysis '!$M$16:$M$17</c:f>
              <c:numCache>
                <c:formatCode>#,##0</c:formatCode>
                <c:ptCount val="2"/>
                <c:pt idx="0" formatCode="0">
                  <c:v>50</c:v>
                </c:pt>
                <c:pt idx="1">
                  <c:v>75</c:v>
                </c:pt>
              </c:numCache>
            </c:numRef>
          </c:yVal>
        </c:ser>
        <c:ser>
          <c:idx val="4"/>
          <c:order val="4"/>
          <c:tx>
            <c:v>Water Savings Zone</c:v>
          </c:tx>
          <c:spPr>
            <a:ln w="6350" cap="rnd">
              <a:solidFill>
                <a:srgbClr val="00B050"/>
              </a:solidFill>
              <a:headEnd type="none"/>
              <a:tailEnd type="none"/>
            </a:ln>
            <a:effectLst>
              <a:glow rad="139700">
                <a:srgbClr val="00B050">
                  <a:alpha val="40000"/>
                </a:srgbClr>
              </a:glow>
            </a:effectLst>
          </c:spPr>
          <c:marker>
            <c:symbol val="none"/>
          </c:marker>
          <c:xVal>
            <c:numRef>
              <c:f>'Pressure Management Analysis '!$N$22:$N$26</c:f>
              <c:numCache>
                <c:formatCode>0</c:formatCode>
                <c:ptCount val="5"/>
                <c:pt idx="0" formatCode="General">
                  <c:v>0.25</c:v>
                </c:pt>
                <c:pt idx="1">
                  <c:v>14.75</c:v>
                </c:pt>
                <c:pt idx="2">
                  <c:v>17</c:v>
                </c:pt>
                <c:pt idx="3" formatCode="0.0">
                  <c:v>0.25</c:v>
                </c:pt>
                <c:pt idx="4" formatCode="0.0">
                  <c:v>0.25</c:v>
                </c:pt>
              </c:numCache>
            </c:numRef>
          </c:xVal>
          <c:yVal>
            <c:numRef>
              <c:f>'Pressure Management Analysis '!$M$22:$M$26</c:f>
              <c:numCache>
                <c:formatCode>0.0</c:formatCode>
                <c:ptCount val="5"/>
                <c:pt idx="0">
                  <c:v>52.5</c:v>
                </c:pt>
                <c:pt idx="1">
                  <c:v>52.5</c:v>
                </c:pt>
                <c:pt idx="2">
                  <c:v>73</c:v>
                </c:pt>
                <c:pt idx="3">
                  <c:v>73</c:v>
                </c:pt>
                <c:pt idx="4">
                  <c:v>52.5</c:v>
                </c:pt>
              </c:numCache>
            </c:numRef>
          </c:yVal>
        </c:ser>
        <c:axId val="113020288"/>
        <c:axId val="113038848"/>
      </c:scatterChart>
      <c:valAx>
        <c:axId val="113020288"/>
        <c:scaling>
          <c:orientation val="minMax"/>
          <c:max val="24"/>
        </c:scaling>
        <c:axPos val="b"/>
        <c:majorGridlines>
          <c:spPr>
            <a:ln>
              <a:solidFill>
                <a:schemeClr val="bg1">
                  <a:lumMod val="50000"/>
                </a:schemeClr>
              </a:solidFill>
            </a:ln>
          </c:spPr>
        </c:majorGridlines>
        <c:title>
          <c:tx>
            <c:rich>
              <a:bodyPr/>
              <a:lstStyle/>
              <a:p>
                <a:pPr>
                  <a:defRPr sz="1000" b="1" i="0" u="none" strike="noStrike" baseline="0">
                    <a:solidFill>
                      <a:srgbClr val="000000"/>
                    </a:solidFill>
                    <a:latin typeface="Calibri"/>
                    <a:ea typeface="Calibri"/>
                    <a:cs typeface="Calibri"/>
                  </a:defRPr>
                </a:pPr>
                <a:r>
                  <a:rPr lang="en-US"/>
                  <a:t>HRS/DAY @ EACH PRESSURE</a:t>
                </a:r>
              </a:p>
            </c:rich>
          </c:tx>
          <c:layout>
            <c:manualLayout>
              <c:xMode val="edge"/>
              <c:yMode val="edge"/>
              <c:x val="0.34055232226406534"/>
              <c:y val="0.9418757831150506"/>
            </c:manualLayout>
          </c:layout>
        </c:title>
        <c:numFmt formatCode="0" sourceLinked="0"/>
        <c:minorTickMark val="in"/>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13038848"/>
        <c:crosses val="autoZero"/>
        <c:crossBetween val="midCat"/>
        <c:majorUnit val="2"/>
        <c:minorUnit val="0.5"/>
      </c:valAx>
      <c:valAx>
        <c:axId val="113038848"/>
        <c:scaling>
          <c:orientation val="minMax"/>
          <c:max val="100"/>
        </c:scaling>
        <c:axPos val="l"/>
        <c:majorGridlines>
          <c:spPr>
            <a:ln>
              <a:solidFill>
                <a:schemeClr val="bg1">
                  <a:lumMod val="50000"/>
                </a:schemeClr>
              </a:solidFill>
            </a:ln>
          </c:spPr>
        </c:majorGridlines>
        <c:title>
          <c:tx>
            <c:rich>
              <a:bodyPr/>
              <a:lstStyle/>
              <a:p>
                <a:pPr>
                  <a:defRPr sz="1000" b="1" i="0" u="none" strike="noStrike" baseline="0">
                    <a:solidFill>
                      <a:srgbClr val="000000"/>
                    </a:solidFill>
                    <a:latin typeface="Calibri"/>
                    <a:ea typeface="Calibri"/>
                    <a:cs typeface="Calibri"/>
                  </a:defRPr>
                </a:pPr>
                <a:r>
                  <a:rPr lang="en-US"/>
                  <a:t>PRESSURE (PSI)</a:t>
                </a:r>
              </a:p>
            </c:rich>
          </c:tx>
          <c:layout/>
        </c:title>
        <c:numFmt formatCode="0" sourceLinked="0"/>
        <c:minorTickMark val="in"/>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13020288"/>
        <c:crosses val="autoZero"/>
        <c:crossBetween val="midCat"/>
        <c:minorUnit val="2.5"/>
      </c:valAx>
      <c:spPr>
        <a:ln w="19050">
          <a:solidFill>
            <a:schemeClr val="tx1"/>
          </a:solidFill>
        </a:ln>
      </c:spPr>
    </c:plotArea>
    <c:legend>
      <c:legendPos val="b"/>
      <c:layout>
        <c:manualLayout>
          <c:xMode val="edge"/>
          <c:yMode val="edge"/>
          <c:x val="0.27259259259259261"/>
          <c:y val="1.8636753320407821E-2"/>
          <c:w val="0.54985912992759955"/>
          <c:h val="0.18421345573009451"/>
        </c:manualLayout>
      </c:layout>
      <c:spPr>
        <a:noFill/>
        <a:ln>
          <a:noFill/>
        </a:ln>
      </c:spPr>
      <c:txPr>
        <a:bodyPr/>
        <a:lstStyle/>
        <a:p>
          <a:pPr>
            <a:defRPr sz="825" b="1" i="0" u="none" strike="noStrike" baseline="0">
              <a:solidFill>
                <a:srgbClr val="000000"/>
              </a:solidFill>
              <a:latin typeface="Calibri"/>
              <a:ea typeface="Calibri"/>
              <a:cs typeface="Calibri"/>
            </a:defRPr>
          </a:pPr>
          <a:endParaRPr lang="en-US"/>
        </a:p>
      </c:txPr>
    </c:legend>
    <c:plotVisOnly val="1"/>
    <c:dispBlanksAs val="span"/>
  </c:chart>
  <c:spPr>
    <a:ln w="19050">
      <a:solidFill>
        <a:schemeClr val="tx1"/>
      </a:solidFill>
    </a:ln>
    <a:effectLst>
      <a:outerShdw blurRad="76200" dist="12700" dir="2400000" algn="tl" rotWithShape="0">
        <a:prstClr val="black">
          <a:alpha val="67000"/>
        </a:prstClr>
      </a:outerShdw>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122" l="0.5" r="0.5" t="0.75000000000000122" header="0.30000000000000032" footer="0.30000000000000032"/>
    <c:pageSetup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lang val="en-US"/>
  <c:chart>
    <c:plotArea>
      <c:layout>
        <c:manualLayout>
          <c:layoutTarget val="inner"/>
          <c:xMode val="edge"/>
          <c:yMode val="edge"/>
          <c:x val="0.12337729658792651"/>
          <c:y val="4.3311981500704734E-2"/>
          <c:w val="0.54887401574803163"/>
          <c:h val="0.90480154610898811"/>
        </c:manualLayout>
      </c:layout>
      <c:barChart>
        <c:barDir val="col"/>
        <c:grouping val="clustered"/>
        <c:ser>
          <c:idx val="0"/>
          <c:order val="0"/>
          <c:tx>
            <c:strRef>
              <c:f>'Pressure Management Analysis '!$L$28</c:f>
              <c:strCache>
                <c:ptCount val="1"/>
                <c:pt idx="0">
                  <c:v>Annual Water Loss Without Pressure Management</c:v>
                </c:pt>
              </c:strCache>
            </c:strRef>
          </c:tx>
          <c:spPr>
            <a:solidFill>
              <a:srgbClr val="FF0000"/>
            </a:solidFill>
            <a:ln w="50800" cmpd="sng">
              <a:solidFill>
                <a:sysClr val="windowText" lastClr="000000"/>
              </a:solidFill>
            </a:ln>
          </c:spPr>
          <c:dLbls>
            <c:dLbl>
              <c:idx val="0"/>
              <c:numFmt formatCode="#,##0.0" sourceLinked="0"/>
              <c:spPr/>
              <c:txPr>
                <a:bodyPr/>
                <a:lstStyle/>
                <a:p>
                  <a:pPr>
                    <a:defRPr sz="1100" b="1" i="0" u="none" strike="noStrike" baseline="0">
                      <a:solidFill>
                        <a:srgbClr val="000000"/>
                      </a:solidFill>
                      <a:latin typeface="Calibri"/>
                      <a:ea typeface="Calibri"/>
                      <a:cs typeface="Calibri"/>
                    </a:defRPr>
                  </a:pPr>
                  <a:endParaRPr lang="en-US"/>
                </a:p>
              </c:txPr>
            </c:dLbl>
            <c:numFmt formatCode="#,##0.0" sourceLinked="0"/>
            <c:txPr>
              <a:bodyPr/>
              <a:lstStyle/>
              <a:p>
                <a:pPr>
                  <a:defRPr sz="1000" b="0" i="0" u="none" strike="noStrike" baseline="0">
                    <a:solidFill>
                      <a:srgbClr val="000000"/>
                    </a:solidFill>
                    <a:latin typeface="Calibri"/>
                    <a:ea typeface="Calibri"/>
                    <a:cs typeface="Calibri"/>
                  </a:defRPr>
                </a:pPr>
                <a:endParaRPr lang="en-US"/>
              </a:p>
            </c:txPr>
            <c:dLblPos val="ctr"/>
            <c:showVal val="1"/>
          </c:dLbls>
          <c:val>
            <c:numRef>
              <c:f>'Pressure Management Analysis '!$L$32</c:f>
              <c:numCache>
                <c:formatCode>0.0</c:formatCode>
                <c:ptCount val="1"/>
                <c:pt idx="0">
                  <c:v>11.199754525928199</c:v>
                </c:pt>
              </c:numCache>
            </c:numRef>
          </c:val>
        </c:ser>
        <c:ser>
          <c:idx val="1"/>
          <c:order val="1"/>
          <c:tx>
            <c:strRef>
              <c:f>'Pressure Management Analysis '!$M$28:$M$30</c:f>
              <c:strCache>
                <c:ptCount val="1"/>
                <c:pt idx="0">
                  <c:v>Annual Water Loss With Pressure Management</c:v>
                </c:pt>
              </c:strCache>
            </c:strRef>
          </c:tx>
          <c:spPr>
            <a:solidFill>
              <a:srgbClr val="0070C0"/>
            </a:solidFill>
            <a:ln w="25400">
              <a:solidFill>
                <a:sysClr val="windowText" lastClr="000000"/>
              </a:solidFill>
            </a:ln>
          </c:spPr>
          <c:dPt>
            <c:idx val="0"/>
            <c:spPr>
              <a:solidFill>
                <a:srgbClr val="0070C0"/>
              </a:solidFill>
              <a:ln w="50800">
                <a:solidFill>
                  <a:sysClr val="windowText" lastClr="000000"/>
                </a:solidFill>
              </a:ln>
            </c:spPr>
          </c:dPt>
          <c:dLbls>
            <c:txPr>
              <a:bodyPr/>
              <a:lstStyle/>
              <a:p>
                <a:pPr>
                  <a:defRPr sz="1000" b="1" i="0" u="none" strike="noStrike" baseline="0">
                    <a:solidFill>
                      <a:srgbClr val="000000"/>
                    </a:solidFill>
                    <a:latin typeface="Calibri"/>
                    <a:ea typeface="Calibri"/>
                    <a:cs typeface="Calibri"/>
                  </a:defRPr>
                </a:pPr>
                <a:endParaRPr lang="en-US"/>
              </a:p>
            </c:txPr>
            <c:dLblPos val="ctr"/>
            <c:showVal val="1"/>
          </c:dLbls>
          <c:val>
            <c:numRef>
              <c:f>'Pressure Management Analysis '!$M$32</c:f>
              <c:numCache>
                <c:formatCode>0.0</c:formatCode>
                <c:ptCount val="1"/>
                <c:pt idx="0">
                  <c:v>7.3897585169747</c:v>
                </c:pt>
              </c:numCache>
            </c:numRef>
          </c:val>
        </c:ser>
        <c:ser>
          <c:idx val="2"/>
          <c:order val="2"/>
          <c:tx>
            <c:strRef>
              <c:f>'Pressure Management Analysis '!$N$28</c:f>
              <c:strCache>
                <c:ptCount val="1"/>
                <c:pt idx="0">
                  <c:v>Annual Water Savings With Pressure Management</c:v>
                </c:pt>
              </c:strCache>
            </c:strRef>
          </c:tx>
          <c:spPr>
            <a:solidFill>
              <a:srgbClr val="00B050"/>
            </a:solidFill>
            <a:ln w="50800">
              <a:solidFill>
                <a:sysClr val="windowText" lastClr="000000"/>
              </a:solidFill>
            </a:ln>
            <a:effectLst/>
          </c:spPr>
          <c:dLbls>
            <c:txPr>
              <a:bodyPr/>
              <a:lstStyle/>
              <a:p>
                <a:pPr>
                  <a:defRPr sz="1000" b="1" i="0" u="none" strike="noStrike" baseline="0">
                    <a:solidFill>
                      <a:srgbClr val="000000"/>
                    </a:solidFill>
                    <a:latin typeface="Calibri"/>
                    <a:ea typeface="Calibri"/>
                    <a:cs typeface="Calibri"/>
                  </a:defRPr>
                </a:pPr>
                <a:endParaRPr lang="en-US"/>
              </a:p>
            </c:txPr>
            <c:dLblPos val="ctr"/>
            <c:showVal val="1"/>
          </c:dLbls>
          <c:val>
            <c:numRef>
              <c:f>'Pressure Management Analysis '!$N$32</c:f>
              <c:numCache>
                <c:formatCode>#,##0.0</c:formatCode>
                <c:ptCount val="1"/>
                <c:pt idx="0">
                  <c:v>3.8099960089534992</c:v>
                </c:pt>
              </c:numCache>
            </c:numRef>
          </c:val>
        </c:ser>
        <c:axId val="112952064"/>
        <c:axId val="112953600"/>
      </c:barChart>
      <c:catAx>
        <c:axId val="112952064"/>
        <c:scaling>
          <c:orientation val="minMax"/>
        </c:scaling>
        <c:delete val="1"/>
        <c:axPos val="b"/>
        <c:tickLblPos val="none"/>
        <c:crossAx val="112953600"/>
        <c:crosses val="autoZero"/>
        <c:auto val="1"/>
        <c:lblAlgn val="ctr"/>
        <c:lblOffset val="100"/>
      </c:catAx>
      <c:valAx>
        <c:axId val="112953600"/>
        <c:scaling>
          <c:orientation val="minMax"/>
        </c:scaling>
        <c:axPos val="l"/>
        <c:majorGridlines/>
        <c:title>
          <c:tx>
            <c:rich>
              <a:bodyPr/>
              <a:lstStyle/>
              <a:p>
                <a:pPr>
                  <a:defRPr sz="1200" b="1" i="0" u="none" strike="noStrike" baseline="0">
                    <a:solidFill>
                      <a:srgbClr val="000000"/>
                    </a:solidFill>
                    <a:latin typeface="Calibri"/>
                    <a:ea typeface="Calibri"/>
                    <a:cs typeface="Calibri"/>
                  </a:defRPr>
                </a:pPr>
                <a:r>
                  <a:rPr lang="en-US"/>
                  <a:t>ACRE-FT</a:t>
                </a:r>
              </a:p>
            </c:rich>
          </c:tx>
          <c:layout/>
        </c:title>
        <c:numFmt formatCode="0" sourceLinked="0"/>
        <c:minorTickMark val="in"/>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12952064"/>
        <c:crosses val="autoZero"/>
        <c:crossBetween val="between"/>
        <c:minorUnit val="0.5"/>
      </c:valAx>
      <c:spPr>
        <a:ln w="19050" cmpd="sng">
          <a:solidFill>
            <a:schemeClr val="tx1"/>
          </a:solidFill>
        </a:ln>
      </c:spPr>
    </c:plotArea>
    <c:legend>
      <c:legendPos val="r"/>
      <c:layout>
        <c:manualLayout>
          <c:xMode val="edge"/>
          <c:yMode val="edge"/>
          <c:x val="0.66582043186630768"/>
          <c:y val="0.10837869451101222"/>
          <c:w val="0.32397149631658412"/>
          <c:h val="0.68895384000912963"/>
        </c:manualLayout>
      </c:layout>
      <c:txPr>
        <a:bodyPr/>
        <a:lstStyle/>
        <a:p>
          <a:pPr>
            <a:defRPr sz="920" b="1" i="0" u="none" strike="noStrike" baseline="0">
              <a:solidFill>
                <a:srgbClr val="000000"/>
              </a:solidFill>
              <a:latin typeface="Calibri"/>
              <a:ea typeface="Calibri"/>
              <a:cs typeface="Calibri"/>
            </a:defRPr>
          </a:pPr>
          <a:endParaRPr lang="en-US"/>
        </a:p>
      </c:txPr>
    </c:legend>
    <c:plotVisOnly val="1"/>
    <c:dispBlanksAs val="gap"/>
  </c:chart>
  <c:spPr>
    <a:ln w="25400">
      <a:solidFill>
        <a:schemeClr val="tx1"/>
      </a:solid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1" l="0.70000000000000062" r="0.70000000000000062" t="0.750000000000001"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0</xdr:col>
      <xdr:colOff>9525</xdr:colOff>
      <xdr:row>32</xdr:row>
      <xdr:rowOff>76200</xdr:rowOff>
    </xdr:from>
    <xdr:to>
      <xdr:col>12</xdr:col>
      <xdr:colOff>152400</xdr:colOff>
      <xdr:row>60</xdr:row>
      <xdr:rowOff>95250</xdr:rowOff>
    </xdr:to>
    <xdr:graphicFrame macro="">
      <xdr:nvGraphicFramePr>
        <xdr:cNvPr id="5266"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9525</xdr:colOff>
      <xdr:row>32</xdr:row>
      <xdr:rowOff>76200</xdr:rowOff>
    </xdr:from>
    <xdr:to>
      <xdr:col>12</xdr:col>
      <xdr:colOff>152400</xdr:colOff>
      <xdr:row>60</xdr:row>
      <xdr:rowOff>95250</xdr:rowOff>
    </xdr:to>
    <xdr:graphicFrame macro="">
      <xdr:nvGraphicFramePr>
        <xdr:cNvPr id="1174"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9</xdr:col>
      <xdr:colOff>28575</xdr:colOff>
      <xdr:row>0</xdr:row>
      <xdr:rowOff>38100</xdr:rowOff>
    </xdr:from>
    <xdr:to>
      <xdr:col>14</xdr:col>
      <xdr:colOff>66675</xdr:colOff>
      <xdr:row>18</xdr:row>
      <xdr:rowOff>104775</xdr:rowOff>
    </xdr:to>
    <xdr:graphicFrame macro="">
      <xdr:nvGraphicFramePr>
        <xdr:cNvPr id="105705"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19050</xdr:colOff>
      <xdr:row>18</xdr:row>
      <xdr:rowOff>133350</xdr:rowOff>
    </xdr:from>
    <xdr:to>
      <xdr:col>14</xdr:col>
      <xdr:colOff>57150</xdr:colOff>
      <xdr:row>33</xdr:row>
      <xdr:rowOff>209550</xdr:rowOff>
    </xdr:to>
    <xdr:graphicFrame macro="">
      <xdr:nvGraphicFramePr>
        <xdr:cNvPr id="10570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dimension ref="A1:BE62"/>
  <sheetViews>
    <sheetView showZeros="0" showOutlineSymbols="0" zoomScale="125" workbookViewId="0">
      <selection activeCell="F10" sqref="F10"/>
    </sheetView>
  </sheetViews>
  <sheetFormatPr defaultRowHeight="12.75"/>
  <cols>
    <col min="1" max="1" width="8.7109375" style="54" customWidth="1"/>
    <col min="2" max="2" width="7.7109375" style="54" customWidth="1"/>
    <col min="3" max="3" width="9.7109375" style="54" customWidth="1"/>
    <col min="4" max="4" width="2.7109375" style="55" customWidth="1"/>
    <col min="5" max="6" width="8.7109375" style="54" customWidth="1"/>
    <col min="7" max="7" width="2.7109375" style="54" customWidth="1"/>
    <col min="8" max="9" width="8.7109375" style="54" customWidth="1"/>
    <col min="10" max="10" width="2.7109375" style="54" customWidth="1"/>
    <col min="11" max="12" width="8.7109375" style="54" customWidth="1"/>
    <col min="13" max="13" width="2.7109375" style="54" customWidth="1"/>
    <col min="14" max="15" width="8.7109375" style="54" customWidth="1"/>
    <col min="16" max="16" width="2.7109375" style="54" customWidth="1"/>
    <col min="17" max="18" width="8.7109375" style="54" customWidth="1"/>
    <col min="19" max="19" width="2.7109375" style="54" customWidth="1"/>
    <col min="20" max="21" width="8.7109375" style="54" customWidth="1"/>
    <col min="22" max="22" width="2.7109375" style="54" customWidth="1"/>
    <col min="23" max="23" width="9.7109375" style="54" customWidth="1"/>
    <col min="24" max="24" width="8.7109375" style="54" customWidth="1"/>
    <col min="25" max="25" width="2.7109375" style="54" customWidth="1"/>
    <col min="26" max="26" width="8.7109375" style="54" customWidth="1"/>
    <col min="27" max="27" width="9.7109375" style="54" customWidth="1"/>
    <col min="28" max="28" width="2.7109375" style="54" customWidth="1"/>
    <col min="29" max="30" width="8.7109375" style="54" customWidth="1"/>
    <col min="31" max="31" width="2.7109375" style="54" customWidth="1"/>
    <col min="32" max="33" width="8.7109375" style="54" customWidth="1"/>
    <col min="34" max="34" width="2.7109375" style="54" customWidth="1"/>
    <col min="35" max="36" width="8.7109375" style="54" customWidth="1"/>
    <col min="37" max="37" width="2.7109375" style="54" customWidth="1"/>
    <col min="38" max="38" width="8.7109375" style="54" customWidth="1"/>
    <col min="39" max="39" width="12.7109375" style="54" customWidth="1"/>
    <col min="40" max="40" width="2.7109375" style="54" customWidth="1"/>
    <col min="41" max="41" width="8.7109375" style="54" customWidth="1"/>
    <col min="42" max="42" width="16.7109375" style="54" customWidth="1"/>
    <col min="43" max="43" width="9.7109375" style="54" customWidth="1"/>
    <col min="44" max="49" width="8.7109375" style="54" customWidth="1"/>
    <col min="50" max="50" width="8.7109375" style="56" customWidth="1"/>
    <col min="51" max="69" width="8.7109375" style="54" customWidth="1"/>
    <col min="70" max="16384" width="9.140625" style="54"/>
  </cols>
  <sheetData>
    <row r="1" spans="1:57" ht="18">
      <c r="A1" s="19" t="s">
        <v>1</v>
      </c>
      <c r="AA1" s="56"/>
      <c r="AB1" s="56"/>
      <c r="AC1" s="56"/>
      <c r="AD1" s="56"/>
      <c r="AO1" s="57"/>
      <c r="AP1" s="57"/>
    </row>
    <row r="2" spans="1:57" s="16" customFormat="1" ht="24.95" customHeight="1">
      <c r="A2" s="21"/>
      <c r="B2" s="14" t="s">
        <v>4</v>
      </c>
      <c r="C2" s="15" t="e">
        <f>#REF!</f>
        <v>#REF!</v>
      </c>
      <c r="D2" s="22"/>
      <c r="E2" s="23"/>
      <c r="O2" s="21"/>
      <c r="P2" s="21"/>
      <c r="Q2" s="14" t="s">
        <v>4</v>
      </c>
      <c r="R2" s="15" t="e">
        <f>#REF!</f>
        <v>#REF!</v>
      </c>
      <c r="AD2" s="21"/>
      <c r="AE2" s="13"/>
      <c r="AF2" s="14" t="s">
        <v>4</v>
      </c>
      <c r="AG2" s="15" t="e">
        <f>#REF!</f>
        <v>#REF!</v>
      </c>
      <c r="AQ2" s="24"/>
      <c r="AR2" s="24"/>
      <c r="AS2" s="24"/>
      <c r="AT2" s="24"/>
      <c r="AU2" s="24"/>
      <c r="AX2" s="17"/>
      <c r="AY2" s="10"/>
      <c r="AZ2" s="10"/>
      <c r="BA2" s="10"/>
      <c r="BB2" s="10"/>
      <c r="BC2" s="10"/>
    </row>
    <row r="3" spans="1:57" s="16" customFormat="1" ht="13.5" thickBot="1">
      <c r="A3" s="25" t="s">
        <v>2</v>
      </c>
      <c r="D3" s="10"/>
      <c r="E3" s="25" t="s">
        <v>7</v>
      </c>
      <c r="H3" s="25" t="s">
        <v>8</v>
      </c>
      <c r="K3" s="25" t="s">
        <v>9</v>
      </c>
      <c r="N3" s="25" t="s">
        <v>10</v>
      </c>
      <c r="Q3" s="26" t="s">
        <v>11</v>
      </c>
      <c r="R3" s="20"/>
      <c r="S3" s="20"/>
      <c r="T3" s="26" t="s">
        <v>12</v>
      </c>
      <c r="U3" s="20"/>
      <c r="W3" s="26" t="s">
        <v>13</v>
      </c>
      <c r="X3" s="20"/>
      <c r="Z3" s="26" t="s">
        <v>14</v>
      </c>
      <c r="AA3" s="20"/>
      <c r="AB3" s="24"/>
      <c r="AC3" s="26" t="s">
        <v>15</v>
      </c>
      <c r="AD3" s="20"/>
      <c r="AE3" s="10"/>
      <c r="AF3" s="26" t="s">
        <v>16</v>
      </c>
      <c r="AG3" s="20"/>
      <c r="AI3" s="26" t="s">
        <v>17</v>
      </c>
      <c r="AJ3" s="20"/>
      <c r="AK3" s="24"/>
      <c r="AL3" s="8" t="s">
        <v>18</v>
      </c>
      <c r="AM3" s="8"/>
      <c r="AN3" s="7"/>
      <c r="AO3" s="8" t="s">
        <v>19</v>
      </c>
      <c r="AP3" s="8"/>
      <c r="AQ3" s="10"/>
      <c r="AR3" s="24"/>
      <c r="AS3" s="24"/>
      <c r="AT3" s="24"/>
      <c r="AU3" s="10"/>
      <c r="AX3" s="17"/>
      <c r="AY3" s="10"/>
      <c r="AZ3" s="10"/>
      <c r="BA3" s="10"/>
      <c r="BB3" s="10"/>
      <c r="BC3" s="10"/>
    </row>
    <row r="4" spans="1:57" s="32" customFormat="1" ht="39.950000000000003" customHeight="1" thickBot="1">
      <c r="A4" s="27" t="s">
        <v>6</v>
      </c>
      <c r="B4" s="28" t="s">
        <v>3</v>
      </c>
      <c r="C4" s="29" t="s">
        <v>5</v>
      </c>
      <c r="D4" s="30"/>
      <c r="E4" s="27" t="s">
        <v>6</v>
      </c>
      <c r="F4" s="31" t="s">
        <v>3</v>
      </c>
      <c r="G4" s="30"/>
      <c r="H4" s="27" t="s">
        <v>6</v>
      </c>
      <c r="I4" s="31" t="s">
        <v>3</v>
      </c>
      <c r="J4" s="30"/>
      <c r="K4" s="27" t="s">
        <v>6</v>
      </c>
      <c r="L4" s="31" t="s">
        <v>3</v>
      </c>
      <c r="M4" s="30"/>
      <c r="N4" s="27" t="s">
        <v>6</v>
      </c>
      <c r="O4" s="31" t="s">
        <v>3</v>
      </c>
      <c r="Q4" s="27" t="s">
        <v>6</v>
      </c>
      <c r="R4" s="31" t="s">
        <v>3</v>
      </c>
      <c r="S4" s="30"/>
      <c r="T4" s="27" t="s">
        <v>6</v>
      </c>
      <c r="U4" s="31" t="s">
        <v>3</v>
      </c>
      <c r="W4" s="27" t="s">
        <v>6</v>
      </c>
      <c r="X4" s="31" t="s">
        <v>3</v>
      </c>
      <c r="Z4" s="27" t="s">
        <v>6</v>
      </c>
      <c r="AA4" s="31" t="s">
        <v>3</v>
      </c>
      <c r="AB4" s="33"/>
      <c r="AC4" s="27" t="s">
        <v>6</v>
      </c>
      <c r="AD4" s="31" t="s">
        <v>3</v>
      </c>
      <c r="AE4" s="30"/>
      <c r="AF4" s="27" t="s">
        <v>6</v>
      </c>
      <c r="AG4" s="31" t="s">
        <v>3</v>
      </c>
      <c r="AI4" s="27" t="s">
        <v>6</v>
      </c>
      <c r="AJ4" s="31" t="s">
        <v>3</v>
      </c>
      <c r="AK4" s="33"/>
      <c r="AL4" s="35" t="s">
        <v>6</v>
      </c>
      <c r="AM4" s="36" t="s">
        <v>3</v>
      </c>
      <c r="AN4" s="9"/>
      <c r="AO4" s="35" t="s">
        <v>6</v>
      </c>
      <c r="AP4" s="36" t="s">
        <v>3</v>
      </c>
      <c r="AQ4" s="30"/>
      <c r="AR4" s="33"/>
      <c r="AS4" s="33"/>
      <c r="AT4" s="33"/>
      <c r="AU4" s="30"/>
      <c r="AX4" s="58"/>
      <c r="AY4" s="30"/>
      <c r="AZ4" s="59"/>
      <c r="BA4" s="59"/>
      <c r="BB4" s="59"/>
      <c r="BC4" s="30"/>
      <c r="BE4" s="60"/>
    </row>
    <row r="5" spans="1:57" s="16" customFormat="1">
      <c r="A5" s="38">
        <v>0.8</v>
      </c>
      <c r="B5" s="39">
        <f>11.978*POWER($A$5,2)*SQRT($C$5/12)*SQRT(1/(1-(POWER(A5/2,4))))</f>
        <v>12.279074926512306</v>
      </c>
      <c r="C5" s="39">
        <v>30</v>
      </c>
      <c r="D5" s="40"/>
      <c r="E5" s="41">
        <v>0.8</v>
      </c>
      <c r="F5" s="39">
        <f t="shared" ref="F5:F28" si="0">11.978*POWER(E5,2)*SQRT($C5/12)*SQRT(1/(1-(POWER(E5/2.5,4))))</f>
        <v>12.184936291405617</v>
      </c>
      <c r="G5" s="39"/>
      <c r="H5" s="41">
        <v>1</v>
      </c>
      <c r="I5" s="39">
        <f t="shared" ref="I5:I28" si="1">11.978*POWER(H5,2)*SQRT($C5/12)*SQRT(1/(1-(POWER(H5/3,4))))</f>
        <v>19.056881306368048</v>
      </c>
      <c r="J5" s="39"/>
      <c r="K5" s="38">
        <v>1.2</v>
      </c>
      <c r="L5" s="39">
        <f t="shared" ref="L5:L28" si="2">11.978*POWER(K5,2)*SQRT($C5/12)*SQRT(1/(1-(POWER(K5/4,4))))</f>
        <v>27.383115613893601</v>
      </c>
      <c r="M5" s="39"/>
      <c r="N5" s="38">
        <v>2.4</v>
      </c>
      <c r="O5" s="39">
        <f t="shared" ref="O5:O28" si="3">11.978*POWER(N5,2)*SQRT($C5/12)*SQRT(1/(1-(POWER(N5/6,4))))</f>
        <v>110.51167433861075</v>
      </c>
      <c r="Q5" s="42">
        <v>4</v>
      </c>
      <c r="R5" s="43">
        <f t="shared" ref="R5:R28" si="4">11.978*POWER(Q5,2)*SQRT($C5/12)*SQRT(1/(1-(POWER(Q5/8,4))))</f>
        <v>312.95987348327361</v>
      </c>
      <c r="S5" s="43"/>
      <c r="T5" s="42">
        <v>3</v>
      </c>
      <c r="U5" s="43">
        <f t="shared" ref="U5:U28" si="5">11.978*POWER(T5,2)*SQRT($C5/12)*SQRT(1/(1-(POWER(T5/10,4))))</f>
        <v>171.14447258683501</v>
      </c>
      <c r="W5" s="42">
        <v>4.5</v>
      </c>
      <c r="X5" s="43">
        <f t="shared" ref="X5:X28" si="6">11.978*POWER($W5,2)*SQRT($C5/12)*SQRT(1/(1-(POWER(W5/12,4))))</f>
        <v>387.3615766790283</v>
      </c>
      <c r="Z5" s="42">
        <v>4.5</v>
      </c>
      <c r="AA5" s="43">
        <f t="shared" ref="AA5:AA28" si="7">11.978*POWER(Z5,2)*SQRT($C5/12)*SQRT(1/(1-(POWER(Z5/14,4))))</f>
        <v>385.57572785113655</v>
      </c>
      <c r="AC5" s="42">
        <v>5.5</v>
      </c>
      <c r="AD5" s="44">
        <f t="shared" ref="AD5:AD30" si="8">11.978*POWER(AC5,2)*SQRT($C5/12)*SQRT(1/(1-(POWER(AC5/16,4))))</f>
        <v>576.94316174775383</v>
      </c>
      <c r="AE5" s="43"/>
      <c r="AF5" s="45">
        <v>8</v>
      </c>
      <c r="AG5" s="43">
        <f t="shared" ref="AG5:AG34" si="9">11.978*POWER(AF5,2)*SQRT($C5/12)*SQRT(1/(1-(POWER(AF5/20,4))))</f>
        <v>1227.9074926512303</v>
      </c>
      <c r="AI5" s="46">
        <v>10</v>
      </c>
      <c r="AJ5" s="43">
        <f t="shared" ref="AJ5:AJ34" si="10">11.978*POWER(AI5,2)*SQRT($C5/12)*SQRT(1/(1-(POWER(AI5/24,4))))</f>
        <v>1923.0916057047768</v>
      </c>
      <c r="AK5" s="24"/>
      <c r="AL5" s="3" t="e">
        <f t="shared" ref="AL5:AL16" si="11">IF($C$2=2,A5,IF($C$2=2.5,E5,IF($C$2=3,H5,IF($C$2=4,K5,IF($C$2=6,N5,IF($C$2=8,Q5,IF($C$2&gt;8,AO5)))))))</f>
        <v>#REF!</v>
      </c>
      <c r="AM5" s="4" t="e">
        <f t="shared" ref="AM5:AM16" si="12">IF($C$2=2,B5,IF($C$2=2.5,F5,IF($C$2=3,I5,IF($C$2=4,L5,IF($C$2=6,O5,IF($C$2=8,R5,IF($C$2&gt;8,AP5)))))))</f>
        <v>#REF!</v>
      </c>
      <c r="AN5" s="5"/>
      <c r="AO5" s="6" t="e">
        <f t="shared" ref="AO5:AO34" si="13">IF($R$2=10,$T5,IF($R$2=12,$W5,IF($R$2=14,$Z5,IF($R$2=16,$AC5,IF($AG$2=20,$AF5,IF($AG$2=24,$AI5))))))</f>
        <v>#REF!</v>
      </c>
      <c r="AP5" s="4" t="e">
        <f t="shared" ref="AP5:AP34" si="14">IF($R$2=10,$U5,IF($R$2=12,$X5,IF($R$2=14,$AA5,IF($R$2=16,$AD5,IF($AG$2=20,$AG5,IF($AG$2=24,$AJ5))))))</f>
        <v>#REF!</v>
      </c>
      <c r="AQ5" s="61"/>
      <c r="AR5" s="24"/>
      <c r="AS5" s="24"/>
      <c r="AT5" s="24"/>
      <c r="AU5" s="40"/>
      <c r="AX5" s="17"/>
      <c r="AY5" s="11"/>
      <c r="AZ5" s="10"/>
      <c r="BA5" s="10"/>
      <c r="BB5" s="10"/>
      <c r="BC5" s="12"/>
    </row>
    <row r="6" spans="1:57" s="16" customFormat="1">
      <c r="A6" s="38">
        <v>0.8</v>
      </c>
      <c r="B6" s="39">
        <f t="shared" ref="B6:B28" si="15">11.978*POWER(A6,2)*SQRT(C6/12)*SQRT(1/(1-(POWER(A6/2,4))))</f>
        <v>50.129113472263327</v>
      </c>
      <c r="C6" s="39">
        <v>500</v>
      </c>
      <c r="D6" s="40"/>
      <c r="E6" s="41">
        <v>0.8</v>
      </c>
      <c r="F6" s="39">
        <f t="shared" si="0"/>
        <v>49.744794103774254</v>
      </c>
      <c r="G6" s="39"/>
      <c r="H6" s="41">
        <v>1</v>
      </c>
      <c r="I6" s="39">
        <f t="shared" si="1"/>
        <v>77.799392148975031</v>
      </c>
      <c r="J6" s="39"/>
      <c r="K6" s="38">
        <v>1.2</v>
      </c>
      <c r="L6" s="39">
        <f t="shared" si="2"/>
        <v>111.79110136946376</v>
      </c>
      <c r="M6" s="39"/>
      <c r="N6" s="38">
        <v>2.4</v>
      </c>
      <c r="O6" s="39">
        <f t="shared" si="3"/>
        <v>451.16202125036989</v>
      </c>
      <c r="Q6" s="42">
        <v>4</v>
      </c>
      <c r="R6" s="43">
        <f t="shared" si="4"/>
        <v>1277.653333333333</v>
      </c>
      <c r="S6" s="43"/>
      <c r="T6" s="42">
        <v>3</v>
      </c>
      <c r="U6" s="43">
        <f t="shared" si="5"/>
        <v>698.69438355914838</v>
      </c>
      <c r="W6" s="42">
        <v>4.5</v>
      </c>
      <c r="X6" s="43">
        <f t="shared" si="6"/>
        <v>1581.3970147059988</v>
      </c>
      <c r="Z6" s="42">
        <v>4.5</v>
      </c>
      <c r="AA6" s="43">
        <f t="shared" si="7"/>
        <v>1574.1063173958619</v>
      </c>
      <c r="AC6" s="42">
        <v>5.5</v>
      </c>
      <c r="AD6" s="44">
        <f t="shared" si="8"/>
        <v>2355.3605947833648</v>
      </c>
      <c r="AE6" s="43"/>
      <c r="AF6" s="45">
        <v>8</v>
      </c>
      <c r="AG6" s="43">
        <f t="shared" si="9"/>
        <v>5012.9113472263316</v>
      </c>
      <c r="AI6" s="46">
        <v>10</v>
      </c>
      <c r="AJ6" s="43">
        <f t="shared" si="10"/>
        <v>7850.9886043438037</v>
      </c>
      <c r="AL6" s="3" t="e">
        <f t="shared" si="11"/>
        <v>#REF!</v>
      </c>
      <c r="AM6" s="4" t="e">
        <f t="shared" si="12"/>
        <v>#REF!</v>
      </c>
      <c r="AN6" s="7"/>
      <c r="AO6" s="6" t="e">
        <f t="shared" si="13"/>
        <v>#REF!</v>
      </c>
      <c r="AP6" s="4" t="e">
        <f t="shared" si="14"/>
        <v>#REF!</v>
      </c>
      <c r="AQ6" s="61"/>
      <c r="AR6" s="24"/>
      <c r="AS6" s="24"/>
      <c r="AT6" s="24"/>
      <c r="AU6" s="40"/>
      <c r="AX6" s="17"/>
      <c r="AY6" s="11"/>
      <c r="AZ6" s="10"/>
      <c r="BA6" s="10"/>
      <c r="BB6" s="10"/>
      <c r="BC6" s="12"/>
    </row>
    <row r="7" spans="1:57" s="16" customFormat="1">
      <c r="A7" s="38">
        <v>1</v>
      </c>
      <c r="B7" s="39">
        <f t="shared" si="15"/>
        <v>19.559992092704601</v>
      </c>
      <c r="C7" s="39">
        <v>30</v>
      </c>
      <c r="D7" s="40"/>
      <c r="E7" s="41">
        <v>1</v>
      </c>
      <c r="F7" s="39">
        <f t="shared" si="0"/>
        <v>19.186054572675474</v>
      </c>
      <c r="G7" s="39"/>
      <c r="H7" s="41">
        <v>1.2</v>
      </c>
      <c r="I7" s="39">
        <f t="shared" si="1"/>
        <v>27.627918584652686</v>
      </c>
      <c r="J7" s="39"/>
      <c r="K7" s="38">
        <v>1.4</v>
      </c>
      <c r="L7" s="39">
        <f t="shared" si="2"/>
        <v>37.401898476117857</v>
      </c>
      <c r="M7" s="39"/>
      <c r="N7" s="38">
        <v>2.6</v>
      </c>
      <c r="O7" s="39">
        <f t="shared" si="3"/>
        <v>130.34548050384805</v>
      </c>
      <c r="Q7" s="42">
        <v>4.2</v>
      </c>
      <c r="R7" s="43">
        <f t="shared" si="4"/>
        <v>347.54388872221796</v>
      </c>
      <c r="S7" s="43"/>
      <c r="T7" s="42">
        <v>3.5</v>
      </c>
      <c r="U7" s="43">
        <f t="shared" si="5"/>
        <v>233.76186547573661</v>
      </c>
      <c r="W7" s="42">
        <v>5</v>
      </c>
      <c r="X7" s="43">
        <f t="shared" si="6"/>
        <v>480.77290142619421</v>
      </c>
      <c r="Z7" s="42">
        <v>5</v>
      </c>
      <c r="AA7" s="43">
        <f t="shared" si="7"/>
        <v>477.37118546541581</v>
      </c>
      <c r="AC7" s="42">
        <v>6</v>
      </c>
      <c r="AD7" s="44">
        <f t="shared" si="8"/>
        <v>688.64280298493929</v>
      </c>
      <c r="AE7" s="43"/>
      <c r="AF7" s="45">
        <v>8.5</v>
      </c>
      <c r="AG7" s="43">
        <f t="shared" si="9"/>
        <v>1391.2168285120213</v>
      </c>
      <c r="AI7" s="47">
        <v>10.5</v>
      </c>
      <c r="AJ7" s="43">
        <f t="shared" si="10"/>
        <v>2127.3443007847741</v>
      </c>
      <c r="AL7" s="3" t="e">
        <f t="shared" si="11"/>
        <v>#REF!</v>
      </c>
      <c r="AM7" s="4" t="e">
        <f t="shared" si="12"/>
        <v>#REF!</v>
      </c>
      <c r="AN7" s="7"/>
      <c r="AO7" s="6" t="e">
        <f t="shared" si="13"/>
        <v>#REF!</v>
      </c>
      <c r="AP7" s="4" t="e">
        <f t="shared" si="14"/>
        <v>#REF!</v>
      </c>
      <c r="AQ7" s="62"/>
      <c r="AU7" s="43"/>
      <c r="AX7" s="17"/>
      <c r="AY7" s="11"/>
      <c r="AZ7" s="10"/>
      <c r="BA7" s="10"/>
      <c r="BB7" s="10"/>
      <c r="BC7" s="12"/>
    </row>
    <row r="8" spans="1:57" s="16" customFormat="1">
      <c r="A8" s="38">
        <v>1</v>
      </c>
      <c r="B8" s="39">
        <f t="shared" si="15"/>
        <v>79.85333333333331</v>
      </c>
      <c r="C8" s="39">
        <v>500</v>
      </c>
      <c r="D8" s="40"/>
      <c r="E8" s="41">
        <v>1</v>
      </c>
      <c r="F8" s="39">
        <f t="shared" si="0"/>
        <v>78.326739800411431</v>
      </c>
      <c r="G8" s="39"/>
      <c r="H8" s="41">
        <v>1.2</v>
      </c>
      <c r="I8" s="39">
        <f t="shared" si="1"/>
        <v>112.79050531259247</v>
      </c>
      <c r="J8" s="39"/>
      <c r="K8" s="38">
        <v>1.4</v>
      </c>
      <c r="L8" s="39">
        <f t="shared" si="2"/>
        <v>152.69261112978074</v>
      </c>
      <c r="M8" s="39"/>
      <c r="N8" s="38">
        <v>2.6</v>
      </c>
      <c r="O8" s="39">
        <f t="shared" si="3"/>
        <v>532.13319585386751</v>
      </c>
      <c r="Q8" s="42">
        <v>4.2</v>
      </c>
      <c r="R8" s="43">
        <f t="shared" si="4"/>
        <v>1418.8419843200852</v>
      </c>
      <c r="S8" s="43"/>
      <c r="T8" s="42">
        <v>3.5</v>
      </c>
      <c r="U8" s="43">
        <f t="shared" si="5"/>
        <v>954.32881956112988</v>
      </c>
      <c r="W8" s="42">
        <v>5</v>
      </c>
      <c r="X8" s="43">
        <f t="shared" si="6"/>
        <v>1962.7471510859509</v>
      </c>
      <c r="Z8" s="42">
        <v>5</v>
      </c>
      <c r="AA8" s="43">
        <f t="shared" si="7"/>
        <v>1948.8597038296368</v>
      </c>
      <c r="AC8" s="42">
        <v>6</v>
      </c>
      <c r="AD8" s="44">
        <f t="shared" si="8"/>
        <v>2811.372470588442</v>
      </c>
      <c r="AE8" s="43"/>
      <c r="AF8" s="45">
        <v>8.5</v>
      </c>
      <c r="AG8" s="43">
        <f t="shared" si="9"/>
        <v>5679.6189190458981</v>
      </c>
      <c r="AI8" s="46">
        <v>10.5</v>
      </c>
      <c r="AJ8" s="43">
        <f t="shared" si="10"/>
        <v>8684.8467402342594</v>
      </c>
      <c r="AL8" s="3" t="e">
        <f t="shared" si="11"/>
        <v>#REF!</v>
      </c>
      <c r="AM8" s="4" t="e">
        <f t="shared" si="12"/>
        <v>#REF!</v>
      </c>
      <c r="AN8" s="7"/>
      <c r="AO8" s="6" t="e">
        <f t="shared" si="13"/>
        <v>#REF!</v>
      </c>
      <c r="AP8" s="4" t="e">
        <f t="shared" si="14"/>
        <v>#REF!</v>
      </c>
      <c r="AQ8" s="62"/>
      <c r="AU8" s="43"/>
      <c r="AX8" s="17"/>
      <c r="AY8" s="11"/>
      <c r="AZ8" s="10"/>
      <c r="BA8" s="10"/>
      <c r="BB8" s="10"/>
      <c r="BC8" s="12"/>
    </row>
    <row r="9" spans="1:57" s="16" customFormat="1">
      <c r="A9" s="38">
        <v>1.2</v>
      </c>
      <c r="B9" s="39">
        <f t="shared" si="15"/>
        <v>29.23192151720847</v>
      </c>
      <c r="C9" s="39">
        <v>30</v>
      </c>
      <c r="D9" s="40"/>
      <c r="E9" s="41">
        <v>1.2</v>
      </c>
      <c r="F9" s="39">
        <f t="shared" si="0"/>
        <v>28.025999791204352</v>
      </c>
      <c r="G9" s="39"/>
      <c r="H9" s="41">
        <v>1.4</v>
      </c>
      <c r="I9" s="39">
        <f t="shared" si="1"/>
        <v>38.033061636081086</v>
      </c>
      <c r="J9" s="39"/>
      <c r="K9" s="38">
        <v>1.6</v>
      </c>
      <c r="L9" s="39">
        <f t="shared" si="2"/>
        <v>49.116299706049226</v>
      </c>
      <c r="M9" s="39"/>
      <c r="N9" s="38">
        <v>2.8</v>
      </c>
      <c r="O9" s="39">
        <f t="shared" si="3"/>
        <v>152.13224654432435</v>
      </c>
      <c r="Q9" s="42">
        <v>4.4000000000000004</v>
      </c>
      <c r="R9" s="43">
        <f t="shared" si="4"/>
        <v>384.67919105886114</v>
      </c>
      <c r="S9" s="43"/>
      <c r="T9" s="42">
        <v>4</v>
      </c>
      <c r="U9" s="43">
        <f t="shared" si="5"/>
        <v>306.97687316280758</v>
      </c>
      <c r="W9" s="42">
        <v>5.5</v>
      </c>
      <c r="X9" s="43">
        <f t="shared" si="6"/>
        <v>585.97634982159104</v>
      </c>
      <c r="Z9" s="42">
        <v>5.5</v>
      </c>
      <c r="AA9" s="43">
        <f t="shared" si="7"/>
        <v>579.84871752455911</v>
      </c>
      <c r="AC9" s="42">
        <v>6.5</v>
      </c>
      <c r="AD9" s="44">
        <f t="shared" si="8"/>
        <v>811.29295329268325</v>
      </c>
      <c r="AE9" s="43"/>
      <c r="AF9" s="45">
        <v>9</v>
      </c>
      <c r="AG9" s="43">
        <f t="shared" si="9"/>
        <v>1566.5037670018862</v>
      </c>
      <c r="AI9" s="46">
        <v>11</v>
      </c>
      <c r="AJ9" s="43">
        <f t="shared" si="10"/>
        <v>2343.9053992863642</v>
      </c>
      <c r="AL9" s="3" t="e">
        <f t="shared" si="11"/>
        <v>#REF!</v>
      </c>
      <c r="AM9" s="4" t="e">
        <f t="shared" si="12"/>
        <v>#REF!</v>
      </c>
      <c r="AN9" s="7"/>
      <c r="AO9" s="6" t="e">
        <f t="shared" si="13"/>
        <v>#REF!</v>
      </c>
      <c r="AP9" s="4" t="e">
        <f t="shared" si="14"/>
        <v>#REF!</v>
      </c>
      <c r="AQ9" s="62"/>
      <c r="AU9" s="43"/>
      <c r="AX9" s="17"/>
      <c r="AY9" s="11"/>
      <c r="AZ9" s="10"/>
      <c r="BA9" s="10"/>
      <c r="BB9" s="10"/>
      <c r="BC9" s="12"/>
    </row>
    <row r="10" spans="1:57" s="16" customFormat="1">
      <c r="A10" s="38">
        <v>1.2</v>
      </c>
      <c r="B10" s="39">
        <f t="shared" si="15"/>
        <v>119.33881986374168</v>
      </c>
      <c r="C10" s="39">
        <v>500</v>
      </c>
      <c r="D10" s="40"/>
      <c r="E10" s="41">
        <v>1.2</v>
      </c>
      <c r="F10" s="39">
        <f t="shared" si="0"/>
        <v>114.41566503299758</v>
      </c>
      <c r="G10" s="39"/>
      <c r="H10" s="41">
        <v>1.4</v>
      </c>
      <c r="I10" s="39">
        <f t="shared" si="1"/>
        <v>155.26932394036834</v>
      </c>
      <c r="J10" s="39"/>
      <c r="K10" s="38">
        <v>1.6</v>
      </c>
      <c r="L10" s="39">
        <f t="shared" si="2"/>
        <v>200.51645388905331</v>
      </c>
      <c r="M10" s="39"/>
      <c r="N10" s="38">
        <v>2.8</v>
      </c>
      <c r="O10" s="39">
        <f t="shared" si="3"/>
        <v>621.07729576147335</v>
      </c>
      <c r="Q10" s="42">
        <v>4.4000000000000004</v>
      </c>
      <c r="R10" s="43">
        <f t="shared" si="4"/>
        <v>1570.4462212680178</v>
      </c>
      <c r="S10" s="43"/>
      <c r="T10" s="42">
        <v>4</v>
      </c>
      <c r="U10" s="43">
        <f t="shared" si="5"/>
        <v>1253.2278368065829</v>
      </c>
      <c r="W10" s="42">
        <v>5.5</v>
      </c>
      <c r="X10" s="43">
        <f t="shared" si="6"/>
        <v>2392.2384306691911</v>
      </c>
      <c r="Z10" s="42">
        <v>5.5</v>
      </c>
      <c r="AA10" s="43">
        <f t="shared" si="7"/>
        <v>2367.2224765706464</v>
      </c>
      <c r="AC10" s="42">
        <v>6.5</v>
      </c>
      <c r="AD10" s="44">
        <f t="shared" si="8"/>
        <v>3312.0896124711653</v>
      </c>
      <c r="AE10" s="43"/>
      <c r="AF10" s="45">
        <v>9</v>
      </c>
      <c r="AG10" s="43">
        <f t="shared" si="9"/>
        <v>6395.2248488372161</v>
      </c>
      <c r="AI10" s="46">
        <v>11</v>
      </c>
      <c r="AJ10" s="43">
        <f t="shared" si="10"/>
        <v>9568.9537226767643</v>
      </c>
      <c r="AL10" s="3" t="e">
        <f t="shared" si="11"/>
        <v>#REF!</v>
      </c>
      <c r="AM10" s="4" t="e">
        <f t="shared" si="12"/>
        <v>#REF!</v>
      </c>
      <c r="AN10" s="7"/>
      <c r="AO10" s="6" t="e">
        <f t="shared" si="13"/>
        <v>#REF!</v>
      </c>
      <c r="AP10" s="4" t="e">
        <f t="shared" si="14"/>
        <v>#REF!</v>
      </c>
      <c r="AQ10" s="62"/>
      <c r="AU10" s="43"/>
      <c r="AX10" s="17"/>
      <c r="AY10" s="11"/>
      <c r="AZ10" s="10"/>
      <c r="BA10" s="10"/>
      <c r="BB10" s="10"/>
      <c r="BC10" s="12"/>
    </row>
    <row r="11" spans="1:57" s="16" customFormat="1">
      <c r="A11" s="38">
        <v>1.4</v>
      </c>
      <c r="B11" s="39">
        <f t="shared" si="15"/>
        <v>42.582598745626633</v>
      </c>
      <c r="C11" s="39">
        <v>30</v>
      </c>
      <c r="D11" s="40"/>
      <c r="E11" s="41">
        <v>1.4</v>
      </c>
      <c r="F11" s="39">
        <f t="shared" si="0"/>
        <v>39.092205862585629</v>
      </c>
      <c r="G11" s="39"/>
      <c r="H11" s="41">
        <v>1.6</v>
      </c>
      <c r="I11" s="39">
        <f t="shared" si="1"/>
        <v>50.572559859268914</v>
      </c>
      <c r="J11" s="39"/>
      <c r="K11" s="38">
        <v>1.8</v>
      </c>
      <c r="L11" s="39">
        <f t="shared" si="2"/>
        <v>62.660150680075461</v>
      </c>
      <c r="M11" s="39"/>
      <c r="N11" s="38">
        <v>3</v>
      </c>
      <c r="O11" s="39">
        <f t="shared" si="3"/>
        <v>176.03992883434142</v>
      </c>
      <c r="Q11" s="42">
        <v>4.5999999999999996</v>
      </c>
      <c r="R11" s="43">
        <f t="shared" si="4"/>
        <v>424.62679228049706</v>
      </c>
      <c r="S11" s="43"/>
      <c r="T11" s="42">
        <v>4.5</v>
      </c>
      <c r="U11" s="43">
        <f t="shared" si="5"/>
        <v>391.62594175047155</v>
      </c>
      <c r="W11" s="42">
        <v>6</v>
      </c>
      <c r="X11" s="43">
        <f t="shared" si="6"/>
        <v>704.1597153373657</v>
      </c>
      <c r="Y11" s="32"/>
      <c r="Z11" s="42">
        <v>6</v>
      </c>
      <c r="AA11" s="43">
        <f t="shared" si="7"/>
        <v>693.59970768204676</v>
      </c>
      <c r="AC11" s="42">
        <v>7</v>
      </c>
      <c r="AD11" s="44">
        <f t="shared" si="8"/>
        <v>945.48635590434412</v>
      </c>
      <c r="AE11" s="43"/>
      <c r="AF11" s="45">
        <v>9.5</v>
      </c>
      <c r="AG11" s="43">
        <f t="shared" si="9"/>
        <v>1754.4744832361782</v>
      </c>
      <c r="AI11" s="46">
        <v>11.5</v>
      </c>
      <c r="AJ11" s="43">
        <f t="shared" si="10"/>
        <v>2573.4160341658412</v>
      </c>
      <c r="AL11" s="3" t="e">
        <f t="shared" si="11"/>
        <v>#REF!</v>
      </c>
      <c r="AM11" s="4" t="e">
        <f t="shared" si="12"/>
        <v>#REF!</v>
      </c>
      <c r="AN11" s="7"/>
      <c r="AO11" s="6" t="e">
        <f t="shared" si="13"/>
        <v>#REF!</v>
      </c>
      <c r="AP11" s="4" t="e">
        <f t="shared" si="14"/>
        <v>#REF!</v>
      </c>
      <c r="AQ11" s="62"/>
      <c r="AU11" s="43"/>
      <c r="AX11" s="17"/>
      <c r="AY11" s="11"/>
      <c r="AZ11" s="10"/>
      <c r="BA11" s="10"/>
      <c r="BB11" s="10"/>
      <c r="BC11" s="12"/>
    </row>
    <row r="12" spans="1:57" s="16" customFormat="1">
      <c r="A12" s="38">
        <v>1.4</v>
      </c>
      <c r="B12" s="39">
        <f t="shared" si="15"/>
        <v>173.84273141410708</v>
      </c>
      <c r="C12" s="39">
        <v>500</v>
      </c>
      <c r="D12" s="40"/>
      <c r="E12" s="41">
        <v>1.4</v>
      </c>
      <c r="F12" s="39">
        <f t="shared" si="0"/>
        <v>159.59326213861985</v>
      </c>
      <c r="G12" s="39"/>
      <c r="H12" s="41">
        <v>1.6</v>
      </c>
      <c r="I12" s="39">
        <f t="shared" si="1"/>
        <v>206.46161106927912</v>
      </c>
      <c r="J12" s="39"/>
      <c r="K12" s="38">
        <v>1.8</v>
      </c>
      <c r="L12" s="39">
        <f t="shared" si="2"/>
        <v>255.80899395348865</v>
      </c>
      <c r="M12" s="39"/>
      <c r="N12" s="38">
        <v>3</v>
      </c>
      <c r="O12" s="39">
        <f t="shared" si="3"/>
        <v>718.67999999999984</v>
      </c>
      <c r="Q12" s="42">
        <v>4.5999999999999996</v>
      </c>
      <c r="R12" s="43">
        <f t="shared" si="4"/>
        <v>1733.5316203366674</v>
      </c>
      <c r="S12" s="43"/>
      <c r="T12" s="42">
        <v>4.5</v>
      </c>
      <c r="U12" s="43">
        <f t="shared" si="5"/>
        <v>1598.806212209304</v>
      </c>
      <c r="W12" s="42">
        <v>6</v>
      </c>
      <c r="X12" s="43">
        <f t="shared" si="6"/>
        <v>2874.7199999999993</v>
      </c>
      <c r="Z12" s="42">
        <v>6</v>
      </c>
      <c r="AA12" s="43">
        <f t="shared" si="7"/>
        <v>2831.6089492743063</v>
      </c>
      <c r="AC12" s="42">
        <v>7</v>
      </c>
      <c r="AD12" s="44">
        <f t="shared" si="8"/>
        <v>3859.9318845485604</v>
      </c>
      <c r="AE12" s="43"/>
      <c r="AF12" s="45">
        <v>9.5</v>
      </c>
      <c r="AG12" s="43">
        <f t="shared" si="9"/>
        <v>7162.6120844363913</v>
      </c>
      <c r="AI12" s="46">
        <v>11.5</v>
      </c>
      <c r="AJ12" s="43">
        <f t="shared" si="10"/>
        <v>10505.926966004987</v>
      </c>
      <c r="AL12" s="3" t="e">
        <f t="shared" si="11"/>
        <v>#REF!</v>
      </c>
      <c r="AM12" s="4" t="e">
        <f t="shared" si="12"/>
        <v>#REF!</v>
      </c>
      <c r="AN12" s="7"/>
      <c r="AO12" s="6" t="e">
        <f t="shared" si="13"/>
        <v>#REF!</v>
      </c>
      <c r="AP12" s="4" t="e">
        <f t="shared" si="14"/>
        <v>#REF!</v>
      </c>
      <c r="AQ12" s="62"/>
      <c r="AU12" s="43"/>
      <c r="AX12" s="17"/>
      <c r="AY12" s="11"/>
      <c r="AZ12" s="10"/>
      <c r="BA12" s="10"/>
      <c r="BB12" s="10"/>
      <c r="BC12" s="12"/>
    </row>
    <row r="13" spans="1:57" s="16" customFormat="1">
      <c r="A13" s="38">
        <v>1.5</v>
      </c>
      <c r="B13" s="39">
        <f t="shared" si="15"/>
        <v>51.539213817386525</v>
      </c>
      <c r="C13" s="39">
        <v>30</v>
      </c>
      <c r="D13" s="40"/>
      <c r="E13" s="41">
        <v>1.6</v>
      </c>
      <c r="F13" s="39">
        <f t="shared" si="0"/>
        <v>53.146315144213169</v>
      </c>
      <c r="G13" s="39"/>
      <c r="H13" s="38">
        <v>1.8</v>
      </c>
      <c r="I13" s="39">
        <f t="shared" si="1"/>
        <v>65.771823413719048</v>
      </c>
      <c r="J13" s="39"/>
      <c r="K13" s="38">
        <v>2</v>
      </c>
      <c r="L13" s="39">
        <f t="shared" si="2"/>
        <v>78.239968370818403</v>
      </c>
      <c r="M13" s="39"/>
      <c r="N13" s="38">
        <v>3.2</v>
      </c>
      <c r="O13" s="39">
        <f t="shared" si="3"/>
        <v>202.29023943707566</v>
      </c>
      <c r="Q13" s="42">
        <v>4.8</v>
      </c>
      <c r="R13" s="43">
        <f t="shared" si="4"/>
        <v>467.71074427533551</v>
      </c>
      <c r="S13" s="43"/>
      <c r="T13" s="42">
        <v>5</v>
      </c>
      <c r="U13" s="43">
        <f t="shared" si="5"/>
        <v>488.99980231761509</v>
      </c>
      <c r="W13" s="42">
        <v>6.5</v>
      </c>
      <c r="X13" s="43">
        <f t="shared" si="6"/>
        <v>837.00522446808225</v>
      </c>
      <c r="Z13" s="42">
        <v>6.5</v>
      </c>
      <c r="AA13" s="43">
        <f t="shared" si="7"/>
        <v>819.43230391654481</v>
      </c>
      <c r="AC13" s="45">
        <v>7.5</v>
      </c>
      <c r="AD13" s="44">
        <f t="shared" si="8"/>
        <v>1091.9988667366972</v>
      </c>
      <c r="AE13" s="43"/>
      <c r="AF13" s="46">
        <v>10</v>
      </c>
      <c r="AG13" s="43">
        <f t="shared" si="9"/>
        <v>1955.9992092704604</v>
      </c>
      <c r="AI13" s="45">
        <v>12</v>
      </c>
      <c r="AJ13" s="43">
        <f t="shared" si="10"/>
        <v>2816.6388613494628</v>
      </c>
      <c r="AL13" s="3" t="e">
        <f t="shared" si="11"/>
        <v>#REF!</v>
      </c>
      <c r="AM13" s="4" t="e">
        <f t="shared" si="12"/>
        <v>#REF!</v>
      </c>
      <c r="AN13" s="7"/>
      <c r="AO13" s="6" t="e">
        <f t="shared" si="13"/>
        <v>#REF!</v>
      </c>
      <c r="AP13" s="4" t="e">
        <f t="shared" si="14"/>
        <v>#REF!</v>
      </c>
      <c r="AQ13" s="62"/>
      <c r="AU13" s="43"/>
      <c r="AX13" s="17"/>
      <c r="AY13" s="11"/>
      <c r="AZ13" s="10"/>
      <c r="BA13" s="10"/>
      <c r="BB13" s="10"/>
      <c r="BC13" s="12"/>
    </row>
    <row r="14" spans="1:57" s="16" customFormat="1">
      <c r="A14" s="38">
        <v>1.5</v>
      </c>
      <c r="B14" s="39">
        <f t="shared" si="15"/>
        <v>210.40795932799551</v>
      </c>
      <c r="C14" s="39">
        <v>500</v>
      </c>
      <c r="D14" s="40"/>
      <c r="E14" s="41">
        <v>1.6</v>
      </c>
      <c r="F14" s="39">
        <f t="shared" si="0"/>
        <v>216.96892302078737</v>
      </c>
      <c r="G14" s="39"/>
      <c r="H14" s="38">
        <v>1.8</v>
      </c>
      <c r="I14" s="39">
        <f t="shared" si="1"/>
        <v>268.51234469341881</v>
      </c>
      <c r="J14" s="39"/>
      <c r="K14" s="38">
        <v>2</v>
      </c>
      <c r="L14" s="39">
        <f t="shared" si="2"/>
        <v>319.41333333333324</v>
      </c>
      <c r="M14" s="39"/>
      <c r="N14" s="38">
        <v>3.2</v>
      </c>
      <c r="O14" s="39">
        <f t="shared" si="3"/>
        <v>825.84644427711646</v>
      </c>
      <c r="Q14" s="42">
        <v>4.8</v>
      </c>
      <c r="R14" s="43">
        <f t="shared" si="4"/>
        <v>1909.4211178198668</v>
      </c>
      <c r="S14" s="43"/>
      <c r="T14" s="42">
        <v>5</v>
      </c>
      <c r="U14" s="43">
        <f t="shared" si="5"/>
        <v>1996.333333333333</v>
      </c>
      <c r="W14" s="42">
        <v>6.5</v>
      </c>
      <c r="X14" s="43">
        <f t="shared" si="6"/>
        <v>3417.059519984165</v>
      </c>
      <c r="Z14" s="42">
        <v>6.5</v>
      </c>
      <c r="AA14" s="43">
        <f t="shared" si="7"/>
        <v>3345.3183722479403</v>
      </c>
      <c r="AC14" s="45">
        <v>7.5</v>
      </c>
      <c r="AD14" s="44">
        <f t="shared" si="8"/>
        <v>4458.0667053373236</v>
      </c>
      <c r="AE14" s="43"/>
      <c r="AF14" s="46">
        <v>10</v>
      </c>
      <c r="AG14" s="43">
        <f t="shared" si="9"/>
        <v>7985.3333333333321</v>
      </c>
      <c r="AI14" s="45">
        <v>12</v>
      </c>
      <c r="AJ14" s="43">
        <f t="shared" si="10"/>
        <v>11498.879999999997</v>
      </c>
      <c r="AL14" s="3" t="e">
        <f t="shared" si="11"/>
        <v>#REF!</v>
      </c>
      <c r="AM14" s="4" t="e">
        <f t="shared" si="12"/>
        <v>#REF!</v>
      </c>
      <c r="AN14" s="7"/>
      <c r="AO14" s="6" t="e">
        <f t="shared" si="13"/>
        <v>#REF!</v>
      </c>
      <c r="AP14" s="4" t="e">
        <f t="shared" si="14"/>
        <v>#REF!</v>
      </c>
      <c r="AQ14" s="62"/>
      <c r="AU14" s="43"/>
      <c r="AX14" s="17"/>
      <c r="AY14" s="11"/>
      <c r="AZ14" s="10"/>
      <c r="BA14" s="10"/>
      <c r="BB14" s="10"/>
      <c r="BC14" s="12"/>
    </row>
    <row r="15" spans="1:57" s="16" customFormat="1">
      <c r="A15" s="38">
        <v>1.55</v>
      </c>
      <c r="B15" s="39">
        <f t="shared" si="15"/>
        <v>56.909199109268791</v>
      </c>
      <c r="C15" s="39">
        <v>30</v>
      </c>
      <c r="D15" s="40"/>
      <c r="E15" s="38">
        <v>1.875</v>
      </c>
      <c r="F15" s="39">
        <f t="shared" si="0"/>
        <v>80.530021589666433</v>
      </c>
      <c r="G15" s="39"/>
      <c r="H15" s="46">
        <v>2</v>
      </c>
      <c r="I15" s="39">
        <f t="shared" si="1"/>
        <v>84.566846400666051</v>
      </c>
      <c r="J15" s="39"/>
      <c r="K15" s="38">
        <v>2.2000000000000002</v>
      </c>
      <c r="L15" s="39">
        <f t="shared" si="2"/>
        <v>96.169797764715284</v>
      </c>
      <c r="M15" s="39"/>
      <c r="N15" s="38">
        <v>3.4</v>
      </c>
      <c r="O15" s="39">
        <f t="shared" si="3"/>
        <v>231.17620187108386</v>
      </c>
      <c r="Q15" s="42">
        <v>5</v>
      </c>
      <c r="R15" s="43">
        <f t="shared" si="4"/>
        <v>514.33607801942662</v>
      </c>
      <c r="S15" s="43"/>
      <c r="T15" s="42">
        <v>5.5</v>
      </c>
      <c r="U15" s="43">
        <f t="shared" si="5"/>
        <v>601.06123602947048</v>
      </c>
      <c r="W15" s="42">
        <v>7</v>
      </c>
      <c r="X15" s="43">
        <f t="shared" si="6"/>
        <v>986.89836178219787</v>
      </c>
      <c r="Z15" s="42">
        <v>7</v>
      </c>
      <c r="AA15" s="43">
        <f t="shared" si="7"/>
        <v>958.43961254252565</v>
      </c>
      <c r="AC15" s="45">
        <v>8</v>
      </c>
      <c r="AD15" s="44">
        <f t="shared" si="8"/>
        <v>1251.8394939330944</v>
      </c>
      <c r="AE15" s="43"/>
      <c r="AF15" s="47">
        <v>10.5</v>
      </c>
      <c r="AG15" s="43">
        <f t="shared" si="9"/>
        <v>2172.1493045138623</v>
      </c>
      <c r="AI15" s="45">
        <v>12.5</v>
      </c>
      <c r="AJ15" s="43">
        <f t="shared" si="10"/>
        <v>3074.4807625001026</v>
      </c>
      <c r="AL15" s="3" t="e">
        <f t="shared" si="11"/>
        <v>#REF!</v>
      </c>
      <c r="AM15" s="4" t="e">
        <f t="shared" si="12"/>
        <v>#REF!</v>
      </c>
      <c r="AN15" s="7"/>
      <c r="AO15" s="6" t="e">
        <f t="shared" si="13"/>
        <v>#REF!</v>
      </c>
      <c r="AP15" s="4" t="e">
        <f t="shared" si="14"/>
        <v>#REF!</v>
      </c>
      <c r="AQ15" s="62"/>
      <c r="AU15" s="43"/>
      <c r="AX15" s="17"/>
      <c r="AY15" s="11"/>
      <c r="AZ15" s="10"/>
      <c r="BA15" s="10"/>
      <c r="BB15" s="10"/>
      <c r="BC15" s="12"/>
    </row>
    <row r="16" spans="1:57" s="16" customFormat="1">
      <c r="A16" s="38">
        <v>1.55</v>
      </c>
      <c r="B16" s="39">
        <f t="shared" si="15"/>
        <v>232.33083248026577</v>
      </c>
      <c r="C16" s="39">
        <v>500</v>
      </c>
      <c r="D16" s="40"/>
      <c r="E16" s="38">
        <v>1.875</v>
      </c>
      <c r="F16" s="39">
        <f t="shared" si="0"/>
        <v>328.76243644999295</v>
      </c>
      <c r="G16" s="39"/>
      <c r="H16" s="46">
        <v>2</v>
      </c>
      <c r="I16" s="39">
        <f t="shared" si="1"/>
        <v>345.24270472991998</v>
      </c>
      <c r="J16" s="39"/>
      <c r="K16" s="38">
        <v>2.2000000000000002</v>
      </c>
      <c r="L16" s="39">
        <f t="shared" si="2"/>
        <v>392.61155531700444</v>
      </c>
      <c r="M16" s="39"/>
      <c r="N16" s="38">
        <v>3.4</v>
      </c>
      <c r="O16" s="39">
        <f t="shared" si="3"/>
        <v>943.77289209798869</v>
      </c>
      <c r="Q16" s="42">
        <v>5</v>
      </c>
      <c r="R16" s="43">
        <f t="shared" si="4"/>
        <v>2099.7682457531896</v>
      </c>
      <c r="S16" s="43"/>
      <c r="T16" s="42">
        <v>5.5</v>
      </c>
      <c r="U16" s="43">
        <f t="shared" si="5"/>
        <v>2453.8222207312779</v>
      </c>
      <c r="W16" s="42">
        <v>7</v>
      </c>
      <c r="X16" s="43">
        <f t="shared" si="6"/>
        <v>4028.9956905916929</v>
      </c>
      <c r="Z16" s="42">
        <v>7</v>
      </c>
      <c r="AA16" s="43">
        <f t="shared" si="7"/>
        <v>3912.813333333333</v>
      </c>
      <c r="AC16" s="45">
        <v>8</v>
      </c>
      <c r="AD16" s="44">
        <f t="shared" si="8"/>
        <v>5110.6133333333319</v>
      </c>
      <c r="AE16" s="43"/>
      <c r="AF16" s="46">
        <v>10.5</v>
      </c>
      <c r="AG16" s="43">
        <f t="shared" si="9"/>
        <v>8867.7624020005314</v>
      </c>
      <c r="AI16" s="45">
        <v>12.5</v>
      </c>
      <c r="AJ16" s="43">
        <f t="shared" si="10"/>
        <v>12551.515153547009</v>
      </c>
      <c r="AL16" s="3" t="e">
        <f t="shared" si="11"/>
        <v>#REF!</v>
      </c>
      <c r="AM16" s="4" t="e">
        <f t="shared" si="12"/>
        <v>#REF!</v>
      </c>
      <c r="AN16" s="7"/>
      <c r="AO16" s="6" t="e">
        <f t="shared" si="13"/>
        <v>#REF!</v>
      </c>
      <c r="AP16" s="4" t="e">
        <f t="shared" si="14"/>
        <v>#REF!</v>
      </c>
      <c r="AQ16" s="62"/>
      <c r="AU16" s="43"/>
      <c r="AX16" s="17"/>
      <c r="AY16" s="11"/>
      <c r="AZ16" s="10"/>
      <c r="BA16" s="10"/>
      <c r="BB16" s="10"/>
      <c r="BC16" s="12"/>
    </row>
    <row r="17" spans="1:55" s="16" customFormat="1">
      <c r="A17" s="38">
        <v>0.8</v>
      </c>
      <c r="B17" s="39">
        <f t="shared" si="15"/>
        <v>12.279074926512306</v>
      </c>
      <c r="C17" s="39">
        <v>30</v>
      </c>
      <c r="D17" s="48"/>
      <c r="E17" s="41">
        <v>0.8</v>
      </c>
      <c r="F17" s="39">
        <f t="shared" si="0"/>
        <v>12.184936291405617</v>
      </c>
      <c r="H17" s="46">
        <v>2.2000000000000002</v>
      </c>
      <c r="I17" s="39">
        <f t="shared" si="1"/>
        <v>108.72451368819448</v>
      </c>
      <c r="J17" s="49"/>
      <c r="K17" s="46">
        <v>2.4</v>
      </c>
      <c r="L17" s="39">
        <f t="shared" si="2"/>
        <v>116.92768606883388</v>
      </c>
      <c r="M17" s="49"/>
      <c r="N17" s="46">
        <v>3.6</v>
      </c>
      <c r="O17" s="39">
        <f t="shared" si="3"/>
        <v>263.08729365487619</v>
      </c>
      <c r="Q17" s="45">
        <v>5.2</v>
      </c>
      <c r="R17" s="43">
        <f t="shared" si="4"/>
        <v>565.01355710689666</v>
      </c>
      <c r="S17" s="50"/>
      <c r="T17" s="45">
        <v>6</v>
      </c>
      <c r="U17" s="43">
        <f t="shared" si="5"/>
        <v>730.79803793021165</v>
      </c>
      <c r="W17" s="45">
        <v>7.5</v>
      </c>
      <c r="X17" s="43">
        <f t="shared" si="6"/>
        <v>1157.2561755437096</v>
      </c>
      <c r="Z17" s="45">
        <v>7.5</v>
      </c>
      <c r="AA17" s="43">
        <f t="shared" si="7"/>
        <v>1112.0937896451744</v>
      </c>
      <c r="AC17" s="45">
        <v>8.5</v>
      </c>
      <c r="AD17" s="44">
        <f t="shared" si="8"/>
        <v>1426.3170987069134</v>
      </c>
      <c r="AE17" s="50"/>
      <c r="AF17" s="46">
        <v>11</v>
      </c>
      <c r="AG17" s="43">
        <f t="shared" si="9"/>
        <v>2404.2449441178819</v>
      </c>
      <c r="AI17" s="47">
        <v>13</v>
      </c>
      <c r="AJ17" s="43">
        <f t="shared" si="10"/>
        <v>3348.020897872329</v>
      </c>
      <c r="AL17" s="3" t="e">
        <f>IF($C$2=2,A17,IF($C$2=2.5,F17,IF($C$2=3,H17,IF($C$2=4,K17,IF($C$2=6,N17,IF($C$2=8,Q17,IF($C$2&gt;8,AO17)))))))</f>
        <v>#REF!</v>
      </c>
      <c r="AM17" s="4" t="e">
        <f t="shared" ref="AM17:AM34" si="16">IF($C$2=2,B17,IF($C$2=2.5,F17,IF($C$2=3,I17,IF($C$2=4,L17,IF($C$2=6,O17,IF($C$2=8,R17,IF($C$2&gt;8,AP17)))))))</f>
        <v>#REF!</v>
      </c>
      <c r="AN17" s="7"/>
      <c r="AO17" s="6" t="e">
        <f t="shared" si="13"/>
        <v>#REF!</v>
      </c>
      <c r="AP17" s="4" t="e">
        <f t="shared" si="14"/>
        <v>#REF!</v>
      </c>
      <c r="AQ17" s="63"/>
      <c r="AU17" s="50"/>
      <c r="AX17" s="17"/>
      <c r="AY17" s="11"/>
      <c r="AZ17" s="10"/>
      <c r="BA17" s="10"/>
      <c r="BB17" s="10"/>
      <c r="BC17" s="12"/>
    </row>
    <row r="18" spans="1:55" s="16" customFormat="1">
      <c r="A18" s="38">
        <v>0.8</v>
      </c>
      <c r="B18" s="39">
        <f t="shared" si="15"/>
        <v>50.129113472263327</v>
      </c>
      <c r="C18" s="39">
        <v>500</v>
      </c>
      <c r="D18" s="48"/>
      <c r="E18" s="41">
        <v>0.8</v>
      </c>
      <c r="F18" s="39">
        <f t="shared" si="0"/>
        <v>49.744794103774254</v>
      </c>
      <c r="H18" s="46">
        <v>2.2000000000000002</v>
      </c>
      <c r="I18" s="39">
        <f t="shared" si="1"/>
        <v>443.86596844720265</v>
      </c>
      <c r="J18" s="49"/>
      <c r="K18" s="46">
        <v>2.4</v>
      </c>
      <c r="L18" s="39">
        <f t="shared" si="2"/>
        <v>477.35527945496671</v>
      </c>
      <c r="M18" s="49"/>
      <c r="N18" s="46">
        <v>3.6</v>
      </c>
      <c r="O18" s="39">
        <f t="shared" si="3"/>
        <v>1074.0493787736752</v>
      </c>
      <c r="Q18" s="45">
        <v>5.2</v>
      </c>
      <c r="R18" s="43">
        <f t="shared" si="4"/>
        <v>2306.6581877779677</v>
      </c>
      <c r="S18" s="50"/>
      <c r="T18" s="45">
        <v>6</v>
      </c>
      <c r="U18" s="43">
        <f t="shared" si="5"/>
        <v>2983.4704965935416</v>
      </c>
      <c r="W18" s="45">
        <v>7.5</v>
      </c>
      <c r="X18" s="43">
        <f t="shared" si="6"/>
        <v>4724.4785529446754</v>
      </c>
      <c r="Z18" s="45">
        <v>7.5</v>
      </c>
      <c r="AA18" s="43">
        <f t="shared" si="7"/>
        <v>4540.1038845812127</v>
      </c>
      <c r="AC18" s="45">
        <v>8.5</v>
      </c>
      <c r="AD18" s="44">
        <f t="shared" si="8"/>
        <v>5822.9151720647424</v>
      </c>
      <c r="AE18" s="50"/>
      <c r="AF18" s="46">
        <v>11</v>
      </c>
      <c r="AG18" s="43">
        <f t="shared" si="9"/>
        <v>9815.2888829251115</v>
      </c>
      <c r="AI18" s="46">
        <v>13</v>
      </c>
      <c r="AJ18" s="43">
        <f t="shared" si="10"/>
        <v>13668.23807993666</v>
      </c>
      <c r="AL18" s="3" t="e">
        <f>IF($C$2=2,A18,IF($C$2=2.5,F18,IF($C$2=3,H18,IF($C$2=4,K18,IF($C$2=6,N18,IF($C$2=8,Q18,IF($C$2&gt;8,AO18)))))))</f>
        <v>#REF!</v>
      </c>
      <c r="AM18" s="4" t="e">
        <f t="shared" si="16"/>
        <v>#REF!</v>
      </c>
      <c r="AN18" s="7"/>
      <c r="AO18" s="6" t="e">
        <f t="shared" si="13"/>
        <v>#REF!</v>
      </c>
      <c r="AP18" s="4" t="e">
        <f t="shared" si="14"/>
        <v>#REF!</v>
      </c>
      <c r="AQ18" s="63"/>
      <c r="AU18" s="50"/>
      <c r="AX18" s="17"/>
      <c r="AY18" s="11"/>
      <c r="AZ18" s="10"/>
      <c r="BA18" s="10"/>
      <c r="BB18" s="10"/>
      <c r="BC18" s="12"/>
    </row>
    <row r="19" spans="1:55" s="16" customFormat="1">
      <c r="A19" s="38">
        <v>1</v>
      </c>
      <c r="B19" s="39">
        <f t="shared" si="15"/>
        <v>19.559992092704601</v>
      </c>
      <c r="C19" s="39">
        <v>30</v>
      </c>
      <c r="D19" s="48"/>
      <c r="E19" s="41">
        <v>1</v>
      </c>
      <c r="F19" s="39">
        <f t="shared" si="0"/>
        <v>19.186054572675474</v>
      </c>
      <c r="H19" s="46">
        <v>2.29</v>
      </c>
      <c r="I19" s="39">
        <f t="shared" si="1"/>
        <v>122.20620841912601</v>
      </c>
      <c r="J19" s="49"/>
      <c r="K19" s="46">
        <v>2.6</v>
      </c>
      <c r="L19" s="39">
        <f t="shared" si="2"/>
        <v>141.25338927672416</v>
      </c>
      <c r="M19" s="49"/>
      <c r="N19" s="46">
        <v>3.8</v>
      </c>
      <c r="O19" s="39">
        <f t="shared" si="3"/>
        <v>298.54657270698556</v>
      </c>
      <c r="Q19" s="45">
        <v>5.4</v>
      </c>
      <c r="R19" s="43">
        <f t="shared" si="4"/>
        <v>620.39457802354468</v>
      </c>
      <c r="S19" s="50"/>
      <c r="T19" s="45">
        <v>6.5</v>
      </c>
      <c r="U19" s="43">
        <f t="shared" si="5"/>
        <v>882.83368297952586</v>
      </c>
      <c r="W19" s="45">
        <v>8</v>
      </c>
      <c r="X19" s="43">
        <f t="shared" si="6"/>
        <v>1353.0695424106568</v>
      </c>
      <c r="Z19" s="45">
        <v>8</v>
      </c>
      <c r="AA19" s="43">
        <f t="shared" si="7"/>
        <v>1282.3799489007663</v>
      </c>
      <c r="AC19" s="45">
        <v>9</v>
      </c>
      <c r="AD19" s="44">
        <f t="shared" si="8"/>
        <v>1617.1314467711632</v>
      </c>
      <c r="AE19" s="50"/>
      <c r="AF19" s="46">
        <v>11.5</v>
      </c>
      <c r="AG19" s="43">
        <f t="shared" si="9"/>
        <v>2653.9174517531069</v>
      </c>
      <c r="AI19" s="46">
        <v>13.5</v>
      </c>
      <c r="AJ19" s="43">
        <f t="shared" si="10"/>
        <v>3638.5457552351168</v>
      </c>
      <c r="AL19" s="3" t="e">
        <f>IF($C$2=2,A19,IF($C$2=2.5,F19,IF($C$2=3,H19,IF($C$2=4,K19,IF($C$2=6,N19,IF($C$2=8,Q19,IF($C$2&gt;8,AO19)))))))</f>
        <v>#REF!</v>
      </c>
      <c r="AM19" s="4" t="e">
        <f t="shared" si="16"/>
        <v>#REF!</v>
      </c>
      <c r="AN19" s="7"/>
      <c r="AO19" s="6" t="e">
        <f t="shared" si="13"/>
        <v>#REF!</v>
      </c>
      <c r="AP19" s="4" t="e">
        <f t="shared" si="14"/>
        <v>#REF!</v>
      </c>
      <c r="AQ19" s="63"/>
      <c r="AU19" s="50"/>
      <c r="AX19" s="17"/>
      <c r="AY19" s="11"/>
      <c r="AZ19" s="10"/>
      <c r="BA19" s="10"/>
      <c r="BB19" s="10"/>
      <c r="BC19" s="12"/>
    </row>
    <row r="20" spans="1:55" s="16" customFormat="1">
      <c r="A20" s="38">
        <v>1</v>
      </c>
      <c r="B20" s="39">
        <f t="shared" si="15"/>
        <v>79.85333333333331</v>
      </c>
      <c r="C20" s="39">
        <v>500</v>
      </c>
      <c r="D20" s="48"/>
      <c r="E20" s="41">
        <v>1</v>
      </c>
      <c r="F20" s="39">
        <f t="shared" si="0"/>
        <v>78.326739800411431</v>
      </c>
      <c r="H20" s="46">
        <v>2.29</v>
      </c>
      <c r="I20" s="39">
        <f t="shared" si="1"/>
        <v>498.90475671178734</v>
      </c>
      <c r="J20" s="49"/>
      <c r="K20" s="46">
        <v>2.6</v>
      </c>
      <c r="L20" s="39">
        <f t="shared" si="2"/>
        <v>576.66454694449192</v>
      </c>
      <c r="M20" s="49"/>
      <c r="N20" s="46">
        <v>3.8</v>
      </c>
      <c r="O20" s="39">
        <f t="shared" si="3"/>
        <v>1218.8112793147222</v>
      </c>
      <c r="Q20" s="45">
        <v>5.4</v>
      </c>
      <c r="R20" s="43">
        <f t="shared" si="4"/>
        <v>2532.7502589116175</v>
      </c>
      <c r="S20" s="50"/>
      <c r="T20" s="45">
        <v>6.5</v>
      </c>
      <c r="U20" s="43">
        <f t="shared" si="5"/>
        <v>3604.1534184030743</v>
      </c>
      <c r="W20" s="45">
        <v>8</v>
      </c>
      <c r="X20" s="43">
        <f t="shared" si="6"/>
        <v>5523.8832756787197</v>
      </c>
      <c r="Z20" s="45">
        <v>8</v>
      </c>
      <c r="AA20" s="43">
        <f t="shared" si="7"/>
        <v>5235.2942186387381</v>
      </c>
      <c r="AC20" s="45">
        <v>9</v>
      </c>
      <c r="AD20" s="44">
        <f t="shared" si="8"/>
        <v>6601.9114859968076</v>
      </c>
      <c r="AE20" s="50"/>
      <c r="AF20" s="46">
        <v>11.5</v>
      </c>
      <c r="AG20" s="43">
        <f t="shared" si="9"/>
        <v>10834.572627104173</v>
      </c>
      <c r="AI20" s="46">
        <v>13.5</v>
      </c>
      <c r="AJ20" s="43">
        <f t="shared" si="10"/>
        <v>14854.300843492818</v>
      </c>
      <c r="AL20" s="3" t="e">
        <f>IF($C$2=2,A20,IF($C$2=2.5,F20,IF($C$2=3,H20,IF($C$2=4,K20,IF($C$2=6,N20,IF($C$2=8,Q20,IF($C$2&gt;8,AO20)))))))</f>
        <v>#REF!</v>
      </c>
      <c r="AM20" s="4" t="e">
        <f t="shared" si="16"/>
        <v>#REF!</v>
      </c>
      <c r="AN20" s="7"/>
      <c r="AO20" s="6" t="e">
        <f t="shared" si="13"/>
        <v>#REF!</v>
      </c>
      <c r="AP20" s="4" t="e">
        <f t="shared" si="14"/>
        <v>#REF!</v>
      </c>
      <c r="AQ20" s="63"/>
      <c r="AU20" s="50"/>
      <c r="AX20" s="17"/>
      <c r="AY20" s="11"/>
      <c r="AZ20" s="10"/>
      <c r="BA20" s="10"/>
      <c r="BB20" s="10"/>
      <c r="BC20" s="12"/>
    </row>
    <row r="21" spans="1:55" s="16" customFormat="1">
      <c r="A21" s="38">
        <v>1.2</v>
      </c>
      <c r="B21" s="39">
        <f t="shared" si="15"/>
        <v>29.23192151720847</v>
      </c>
      <c r="C21" s="39">
        <v>30</v>
      </c>
      <c r="D21" s="48"/>
      <c r="E21" s="41">
        <v>1.2</v>
      </c>
      <c r="F21" s="39">
        <f t="shared" si="0"/>
        <v>28.025999791204352</v>
      </c>
      <c r="H21" s="41">
        <v>1.4</v>
      </c>
      <c r="I21" s="39">
        <f t="shared" si="1"/>
        <v>38.033061636081086</v>
      </c>
      <c r="J21" s="17"/>
      <c r="K21" s="46">
        <v>2.8</v>
      </c>
      <c r="L21" s="39">
        <f t="shared" si="2"/>
        <v>170.33039498250653</v>
      </c>
      <c r="M21" s="49"/>
      <c r="N21" s="46">
        <v>4</v>
      </c>
      <c r="O21" s="39">
        <f t="shared" si="3"/>
        <v>338.26738560266421</v>
      </c>
      <c r="Q21" s="45">
        <v>5.6</v>
      </c>
      <c r="R21" s="43">
        <f t="shared" si="4"/>
        <v>681.32157993002613</v>
      </c>
      <c r="S21" s="50"/>
      <c r="T21" s="45">
        <v>7</v>
      </c>
      <c r="U21" s="43">
        <f t="shared" si="5"/>
        <v>1064.5649686406659</v>
      </c>
      <c r="W21" s="45">
        <v>8.5</v>
      </c>
      <c r="X21" s="43">
        <f t="shared" si="6"/>
        <v>1581.8512638631505</v>
      </c>
      <c r="Z21" s="45">
        <v>8.5</v>
      </c>
      <c r="AA21" s="43">
        <f t="shared" si="7"/>
        <v>1471.9930746004179</v>
      </c>
      <c r="AC21" s="45">
        <v>9.5</v>
      </c>
      <c r="AD21" s="44">
        <f t="shared" si="8"/>
        <v>1826.5006428419092</v>
      </c>
      <c r="AE21" s="50"/>
      <c r="AF21" s="45">
        <v>12</v>
      </c>
      <c r="AG21" s="43">
        <f t="shared" si="9"/>
        <v>2923.1921517208466</v>
      </c>
      <c r="AI21" s="46">
        <v>14</v>
      </c>
      <c r="AJ21" s="43">
        <f t="shared" si="10"/>
        <v>3947.5934471287915</v>
      </c>
      <c r="AL21" s="3" t="e">
        <f>IF($C$2=2,A21,IF($C$2=2.5,F21,IF($C$2=3,#REF!,IF($C$2=4,K21,IF($C$2=6,N21,IF($C$2=8,Q21,IF($C$2&gt;8,AO21)))))))</f>
        <v>#REF!</v>
      </c>
      <c r="AM21" s="4" t="e">
        <f t="shared" si="16"/>
        <v>#REF!</v>
      </c>
      <c r="AN21" s="7"/>
      <c r="AO21" s="6" t="e">
        <f t="shared" si="13"/>
        <v>#REF!</v>
      </c>
      <c r="AP21" s="4" t="e">
        <f t="shared" si="14"/>
        <v>#REF!</v>
      </c>
      <c r="AQ21" s="63"/>
      <c r="AU21" s="50"/>
      <c r="AX21" s="17"/>
      <c r="AY21" s="11"/>
      <c r="AZ21" s="10"/>
      <c r="BA21" s="10"/>
      <c r="BB21" s="10"/>
      <c r="BC21" s="12"/>
    </row>
    <row r="22" spans="1:55" s="16" customFormat="1">
      <c r="A22" s="38">
        <v>1.2</v>
      </c>
      <c r="B22" s="39">
        <f t="shared" si="15"/>
        <v>119.33881986374168</v>
      </c>
      <c r="C22" s="39">
        <v>500</v>
      </c>
      <c r="D22" s="48"/>
      <c r="E22" s="41">
        <v>1.2</v>
      </c>
      <c r="F22" s="39">
        <f t="shared" si="0"/>
        <v>114.41566503299758</v>
      </c>
      <c r="H22" s="41">
        <v>1.4</v>
      </c>
      <c r="I22" s="39">
        <f t="shared" si="1"/>
        <v>155.26932394036834</v>
      </c>
      <c r="J22" s="17"/>
      <c r="K22" s="46">
        <v>2.8</v>
      </c>
      <c r="L22" s="39">
        <f t="shared" si="2"/>
        <v>695.37092565642831</v>
      </c>
      <c r="M22" s="49"/>
      <c r="N22" s="46">
        <v>4</v>
      </c>
      <c r="O22" s="39">
        <f t="shared" si="3"/>
        <v>1380.9708189196799</v>
      </c>
      <c r="Q22" s="45">
        <v>5.6</v>
      </c>
      <c r="R22" s="43">
        <f t="shared" si="4"/>
        <v>2781.4837026257132</v>
      </c>
      <c r="S22" s="50"/>
      <c r="T22" s="45">
        <v>7</v>
      </c>
      <c r="U22" s="43">
        <f t="shared" si="5"/>
        <v>4346.0682853526787</v>
      </c>
      <c r="W22" s="45">
        <v>8.5</v>
      </c>
      <c r="X22" s="43">
        <f t="shared" si="6"/>
        <v>6457.8807424023216</v>
      </c>
      <c r="Z22" s="45">
        <v>8.5</v>
      </c>
      <c r="AA22" s="43">
        <f t="shared" si="7"/>
        <v>6009.3865628026606</v>
      </c>
      <c r="AC22" s="45">
        <v>9.5</v>
      </c>
      <c r="AD22" s="44">
        <f t="shared" si="8"/>
        <v>7456.6576497135611</v>
      </c>
      <c r="AE22" s="50"/>
      <c r="AF22" s="45">
        <v>12</v>
      </c>
      <c r="AG22" s="43">
        <f t="shared" si="9"/>
        <v>11933.881986374166</v>
      </c>
      <c r="AI22" s="46">
        <v>14</v>
      </c>
      <c r="AJ22" s="43">
        <f t="shared" si="10"/>
        <v>16115.982762366772</v>
      </c>
      <c r="AL22" s="3" t="e">
        <f>IF($C$2=2,A22,IF($C$2=2.5,F22,IF($C$2=3,#REF!,IF($C$2=4,K22,IF($C$2=6,N22,IF($C$2=8,Q22,IF($C$2&gt;8,AO22)))))))</f>
        <v>#REF!</v>
      </c>
      <c r="AM22" s="4" t="e">
        <f t="shared" si="16"/>
        <v>#REF!</v>
      </c>
      <c r="AN22" s="7"/>
      <c r="AO22" s="6" t="e">
        <f t="shared" si="13"/>
        <v>#REF!</v>
      </c>
      <c r="AP22" s="4" t="e">
        <f t="shared" si="14"/>
        <v>#REF!</v>
      </c>
      <c r="AQ22" s="63"/>
      <c r="AU22" s="50"/>
      <c r="AX22" s="17"/>
      <c r="AY22" s="11"/>
      <c r="AZ22" s="10"/>
      <c r="BA22" s="10"/>
      <c r="BB22" s="10"/>
      <c r="BC22" s="12"/>
    </row>
    <row r="23" spans="1:55" s="16" customFormat="1">
      <c r="A23" s="38">
        <v>1.4</v>
      </c>
      <c r="B23" s="39">
        <f t="shared" si="15"/>
        <v>42.582598745626633</v>
      </c>
      <c r="C23" s="39">
        <v>30</v>
      </c>
      <c r="D23" s="48"/>
      <c r="E23" s="41">
        <v>1.4</v>
      </c>
      <c r="F23" s="39">
        <f t="shared" si="0"/>
        <v>39.092205862585629</v>
      </c>
      <c r="H23" s="41">
        <v>1.6</v>
      </c>
      <c r="I23" s="39">
        <f t="shared" si="1"/>
        <v>50.572559859268914</v>
      </c>
      <c r="J23" s="17"/>
      <c r="K23" s="46">
        <v>3</v>
      </c>
      <c r="L23" s="39">
        <f t="shared" si="2"/>
        <v>206.1568552695461</v>
      </c>
      <c r="M23" s="49"/>
      <c r="N23" s="46">
        <v>4.2</v>
      </c>
      <c r="O23" s="39">
        <f t="shared" si="3"/>
        <v>383.24338871063986</v>
      </c>
      <c r="Q23" s="45">
        <v>5.8</v>
      </c>
      <c r="R23" s="43">
        <f t="shared" si="4"/>
        <v>748.90288773577254</v>
      </c>
      <c r="S23" s="50"/>
      <c r="T23" s="45">
        <v>7.5</v>
      </c>
      <c r="U23" s="43">
        <f t="shared" si="5"/>
        <v>1288.4803454346629</v>
      </c>
      <c r="W23" s="45">
        <v>9</v>
      </c>
      <c r="X23" s="43">
        <f t="shared" si="6"/>
        <v>1855.4116974259146</v>
      </c>
      <c r="Z23" s="45">
        <v>9</v>
      </c>
      <c r="AA23" s="43">
        <f t="shared" si="7"/>
        <v>1684.6380227367677</v>
      </c>
      <c r="AC23" s="46">
        <v>10</v>
      </c>
      <c r="AD23" s="44">
        <f t="shared" si="8"/>
        <v>2057.3443120777065</v>
      </c>
      <c r="AE23" s="50"/>
      <c r="AF23" s="45">
        <v>12.5</v>
      </c>
      <c r="AG23" s="43">
        <f t="shared" si="9"/>
        <v>3214.6004876214161</v>
      </c>
      <c r="AI23" s="46">
        <v>14.5</v>
      </c>
      <c r="AJ23" s="43">
        <f t="shared" si="10"/>
        <v>4277.0103809072552</v>
      </c>
      <c r="AL23" s="3" t="e">
        <f>IF($C$2=2,A23,IF($C$2=2.5,F23,IF($C$2=3,#REF!,IF($C$2=4,K23,IF($C$2=6,N23,IF($C$2=8,Q23,IF($C$2&gt;8,AO23)))))))</f>
        <v>#REF!</v>
      </c>
      <c r="AM23" s="4" t="e">
        <f t="shared" si="16"/>
        <v>#REF!</v>
      </c>
      <c r="AN23" s="7"/>
      <c r="AO23" s="6" t="e">
        <f t="shared" si="13"/>
        <v>#REF!</v>
      </c>
      <c r="AP23" s="4" t="e">
        <f t="shared" si="14"/>
        <v>#REF!</v>
      </c>
      <c r="AQ23" s="63"/>
      <c r="AU23" s="50"/>
      <c r="AX23" s="17"/>
      <c r="AY23" s="11"/>
      <c r="AZ23" s="10"/>
      <c r="BA23" s="10"/>
      <c r="BB23" s="10"/>
      <c r="BC23" s="12"/>
    </row>
    <row r="24" spans="1:55" s="16" customFormat="1">
      <c r="A24" s="38">
        <v>1.4</v>
      </c>
      <c r="B24" s="39">
        <f t="shared" si="15"/>
        <v>173.84273141410708</v>
      </c>
      <c r="C24" s="39">
        <v>500</v>
      </c>
      <c r="D24" s="48"/>
      <c r="E24" s="41">
        <v>1.4</v>
      </c>
      <c r="F24" s="39">
        <f t="shared" si="0"/>
        <v>159.59326213861985</v>
      </c>
      <c r="H24" s="41">
        <v>1.6</v>
      </c>
      <c r="I24" s="39">
        <f t="shared" si="1"/>
        <v>206.46161106927912</v>
      </c>
      <c r="J24" s="17"/>
      <c r="K24" s="46">
        <v>3</v>
      </c>
      <c r="L24" s="39">
        <f t="shared" si="2"/>
        <v>841.63183731198205</v>
      </c>
      <c r="M24" s="49"/>
      <c r="N24" s="46">
        <v>4.2</v>
      </c>
      <c r="O24" s="39">
        <f t="shared" si="3"/>
        <v>1564.5845827269645</v>
      </c>
      <c r="Q24" s="45">
        <v>5.8</v>
      </c>
      <c r="R24" s="43">
        <f t="shared" si="4"/>
        <v>3057.3832364157947</v>
      </c>
      <c r="S24" s="50"/>
      <c r="T24" s="45">
        <v>7.5</v>
      </c>
      <c r="U24" s="43">
        <f t="shared" si="5"/>
        <v>5260.1989831998872</v>
      </c>
      <c r="W24" s="45">
        <v>9</v>
      </c>
      <c r="X24" s="43">
        <f t="shared" si="6"/>
        <v>7574.6865358078385</v>
      </c>
      <c r="Z24" s="45">
        <v>9</v>
      </c>
      <c r="AA24" s="43">
        <f t="shared" si="7"/>
        <v>6877.5059283270775</v>
      </c>
      <c r="AC24" s="46">
        <v>10</v>
      </c>
      <c r="AD24" s="44">
        <f t="shared" si="8"/>
        <v>8399.0729830127584</v>
      </c>
      <c r="AE24" s="50"/>
      <c r="AF24" s="45">
        <v>12.5</v>
      </c>
      <c r="AG24" s="43">
        <f t="shared" si="9"/>
        <v>13123.551535957435</v>
      </c>
      <c r="AI24" s="46">
        <v>14.5</v>
      </c>
      <c r="AJ24" s="43">
        <f t="shared" si="10"/>
        <v>17460.821763015825</v>
      </c>
      <c r="AL24" s="3" t="e">
        <f>IF($C$2=2,A24,IF($C$2=2.5,F24,IF($C$2=3,#REF!,IF($C$2=4,K24,IF($C$2=6,N24,IF($C$2=8,Q24,IF($C$2&gt;8,AO24)))))))</f>
        <v>#REF!</v>
      </c>
      <c r="AM24" s="4" t="e">
        <f t="shared" si="16"/>
        <v>#REF!</v>
      </c>
      <c r="AN24" s="7"/>
      <c r="AO24" s="3" t="e">
        <f t="shared" si="13"/>
        <v>#REF!</v>
      </c>
      <c r="AP24" s="4" t="e">
        <f t="shared" si="14"/>
        <v>#REF!</v>
      </c>
      <c r="AQ24" s="63"/>
      <c r="AU24" s="50"/>
      <c r="AX24" s="17"/>
      <c r="AY24" s="11"/>
      <c r="AZ24" s="10"/>
      <c r="BA24" s="10"/>
      <c r="BB24" s="10"/>
      <c r="BC24" s="12"/>
    </row>
    <row r="25" spans="1:55" s="16" customFormat="1">
      <c r="A25" s="38">
        <v>1.5</v>
      </c>
      <c r="B25" s="39">
        <f t="shared" si="15"/>
        <v>51.539213817386525</v>
      </c>
      <c r="C25" s="39">
        <v>30</v>
      </c>
      <c r="D25" s="10"/>
      <c r="E25" s="41">
        <v>1.6</v>
      </c>
      <c r="F25" s="39">
        <f t="shared" si="0"/>
        <v>53.146315144213169</v>
      </c>
      <c r="H25" s="41">
        <v>1.8</v>
      </c>
      <c r="I25" s="39">
        <f t="shared" si="1"/>
        <v>65.771823413719048</v>
      </c>
      <c r="K25" s="38">
        <v>2</v>
      </c>
      <c r="L25" s="39">
        <f t="shared" si="2"/>
        <v>78.239968370818403</v>
      </c>
      <c r="N25" s="46">
        <v>4.4000000000000004</v>
      </c>
      <c r="O25" s="39">
        <f t="shared" si="3"/>
        <v>434.89805475277791</v>
      </c>
      <c r="P25" s="17"/>
      <c r="Q25" s="45">
        <v>6</v>
      </c>
      <c r="R25" s="43">
        <f t="shared" si="4"/>
        <v>824.6274210781844</v>
      </c>
      <c r="S25" s="49"/>
      <c r="T25" s="45">
        <v>5</v>
      </c>
      <c r="U25" s="43">
        <f t="shared" si="5"/>
        <v>488.99980231761509</v>
      </c>
      <c r="V25" s="43"/>
      <c r="W25" s="45">
        <v>6.5</v>
      </c>
      <c r="X25" s="43">
        <f t="shared" si="6"/>
        <v>837.00522446808225</v>
      </c>
      <c r="Y25" s="10"/>
      <c r="Z25" s="45">
        <v>9.5</v>
      </c>
      <c r="AA25" s="43">
        <f t="shared" si="7"/>
        <v>1925.5050382130387</v>
      </c>
      <c r="AB25" s="10"/>
      <c r="AC25" s="47">
        <v>10.5</v>
      </c>
      <c r="AD25" s="44">
        <f t="shared" si="8"/>
        <v>2313.5547321761974</v>
      </c>
      <c r="AE25" s="10"/>
      <c r="AF25" s="47">
        <v>13</v>
      </c>
      <c r="AG25" s="43">
        <f t="shared" si="9"/>
        <v>3531.3347319181034</v>
      </c>
      <c r="AH25" s="10"/>
      <c r="AI25" s="46">
        <v>15</v>
      </c>
      <c r="AJ25" s="43">
        <f t="shared" si="10"/>
        <v>4629.0247021748382</v>
      </c>
      <c r="AK25" s="10"/>
      <c r="AL25" s="3" t="e">
        <f>IF($C$2=2,A25,IF($C$2=2.5,F25,IF($C$2=3,#REF!,IF($C$2=4,K25,IF($C$2=6,N25,IF($C$2=8,Q25,IF($C$2&gt;8,AO25)))))))</f>
        <v>#REF!</v>
      </c>
      <c r="AM25" s="4" t="e">
        <f t="shared" si="16"/>
        <v>#REF!</v>
      </c>
      <c r="AN25" s="51"/>
      <c r="AO25" s="3" t="e">
        <f t="shared" si="13"/>
        <v>#REF!</v>
      </c>
      <c r="AP25" s="4" t="e">
        <f t="shared" si="14"/>
        <v>#REF!</v>
      </c>
      <c r="AQ25" s="51"/>
      <c r="BB25" s="17"/>
    </row>
    <row r="26" spans="1:55" s="16" customFormat="1">
      <c r="A26" s="38">
        <v>1.5</v>
      </c>
      <c r="B26" s="39">
        <f t="shared" si="15"/>
        <v>210.40795932799551</v>
      </c>
      <c r="C26" s="39">
        <v>500</v>
      </c>
      <c r="D26" s="10"/>
      <c r="E26" s="41">
        <v>1.6</v>
      </c>
      <c r="F26" s="39">
        <f t="shared" si="0"/>
        <v>216.96892302078737</v>
      </c>
      <c r="H26" s="41">
        <v>1.8</v>
      </c>
      <c r="I26" s="39">
        <f t="shared" si="1"/>
        <v>268.51234469341881</v>
      </c>
      <c r="K26" s="38">
        <v>2</v>
      </c>
      <c r="L26" s="39">
        <f t="shared" si="2"/>
        <v>319.41333333333324</v>
      </c>
      <c r="M26" s="17"/>
      <c r="N26" s="46">
        <v>4.4000000000000004</v>
      </c>
      <c r="O26" s="39">
        <f t="shared" si="3"/>
        <v>1775.4638737888106</v>
      </c>
      <c r="Q26" s="45">
        <v>6</v>
      </c>
      <c r="R26" s="43">
        <f t="shared" si="4"/>
        <v>3366.5273492479282</v>
      </c>
      <c r="S26" s="49"/>
      <c r="T26" s="45">
        <v>5</v>
      </c>
      <c r="U26" s="43">
        <f t="shared" si="5"/>
        <v>1996.333333333333</v>
      </c>
      <c r="V26" s="43"/>
      <c r="W26" s="45">
        <v>6.5</v>
      </c>
      <c r="X26" s="43">
        <f t="shared" si="6"/>
        <v>3417.059519984165</v>
      </c>
      <c r="Z26" s="45">
        <v>9.5</v>
      </c>
      <c r="AA26" s="43">
        <f t="shared" si="7"/>
        <v>7860.8414013002812</v>
      </c>
      <c r="AC26" s="46">
        <v>10.5</v>
      </c>
      <c r="AD26" s="44">
        <f t="shared" si="8"/>
        <v>9445.047643055128</v>
      </c>
      <c r="AF26" s="46">
        <v>13</v>
      </c>
      <c r="AG26" s="43">
        <f t="shared" si="9"/>
        <v>14416.613673612297</v>
      </c>
      <c r="AI26" s="46">
        <v>15</v>
      </c>
      <c r="AJ26" s="43">
        <f t="shared" si="10"/>
        <v>18897.914211778701</v>
      </c>
      <c r="AL26" s="3" t="e">
        <f>IF($C$2=2,A26,IF($C$2=2.5,F26,IF($C$2=3,#REF!,IF($C$2=4,K26,IF($C$2=6,N26,IF($C$2=8,Q26,IF($C$2&gt;8,AO26)))))))</f>
        <v>#REF!</v>
      </c>
      <c r="AM26" s="4" t="e">
        <f t="shared" si="16"/>
        <v>#REF!</v>
      </c>
      <c r="AN26" s="51"/>
      <c r="AO26" s="3" t="e">
        <f t="shared" si="13"/>
        <v>#REF!</v>
      </c>
      <c r="AP26" s="4" t="e">
        <f t="shared" si="14"/>
        <v>#REF!</v>
      </c>
      <c r="AQ26" s="51"/>
      <c r="AX26" s="17"/>
    </row>
    <row r="27" spans="1:55" s="16" customFormat="1">
      <c r="A27" s="38">
        <v>1.55</v>
      </c>
      <c r="B27" s="39">
        <f t="shared" si="15"/>
        <v>56.909199109268791</v>
      </c>
      <c r="C27" s="39">
        <v>30</v>
      </c>
      <c r="D27" s="10"/>
      <c r="E27" s="38">
        <v>1.875</v>
      </c>
      <c r="F27" s="39">
        <f t="shared" si="0"/>
        <v>80.530021589666433</v>
      </c>
      <c r="H27" s="41">
        <v>2</v>
      </c>
      <c r="I27" s="39">
        <f t="shared" si="1"/>
        <v>84.566846400666051</v>
      </c>
      <c r="K27" s="38">
        <v>2.2000000000000002</v>
      </c>
      <c r="L27" s="39">
        <f t="shared" si="2"/>
        <v>96.169797764715284</v>
      </c>
      <c r="M27" s="17"/>
      <c r="N27" s="46">
        <v>4.5999999999999996</v>
      </c>
      <c r="O27" s="39">
        <f t="shared" si="3"/>
        <v>495.34686266418061</v>
      </c>
      <c r="Q27" s="45">
        <v>5</v>
      </c>
      <c r="R27" s="43">
        <f t="shared" si="4"/>
        <v>514.33607801942662</v>
      </c>
      <c r="T27" s="45">
        <v>5.5</v>
      </c>
      <c r="U27" s="43">
        <f t="shared" si="5"/>
        <v>601.06123602947048</v>
      </c>
      <c r="W27" s="45">
        <v>7</v>
      </c>
      <c r="X27" s="43">
        <f t="shared" si="6"/>
        <v>986.89836178219787</v>
      </c>
      <c r="Z27" s="46">
        <v>10</v>
      </c>
      <c r="AA27" s="43">
        <f t="shared" si="7"/>
        <v>2202.0588047974643</v>
      </c>
      <c r="AC27" s="46">
        <v>11</v>
      </c>
      <c r="AD27" s="44">
        <f t="shared" si="8"/>
        <v>2600.4115681186709</v>
      </c>
      <c r="AF27" s="46">
        <v>13.5</v>
      </c>
      <c r="AG27" s="43">
        <f t="shared" si="9"/>
        <v>3877.4661126471533</v>
      </c>
      <c r="AI27" s="46">
        <v>15.5</v>
      </c>
      <c r="AJ27" s="43">
        <f t="shared" si="10"/>
        <v>5006.3428142922039</v>
      </c>
      <c r="AL27" s="3" t="e">
        <f>IF($C$2=2,A27,IF($C$2=2.5,F27,IF($C$2=3,#REF!,IF($C$2=4,K27,IF($C$2=6,N27,IF($C$2=8,Q27,IF($C$2&gt;8,AO27)))))))</f>
        <v>#REF!</v>
      </c>
      <c r="AM27" s="4" t="e">
        <f t="shared" si="16"/>
        <v>#REF!</v>
      </c>
      <c r="AN27" s="7"/>
      <c r="AO27" s="3" t="e">
        <f t="shared" si="13"/>
        <v>#REF!</v>
      </c>
      <c r="AP27" s="4" t="e">
        <f t="shared" si="14"/>
        <v>#REF!</v>
      </c>
      <c r="AQ27" s="7"/>
      <c r="AX27" s="17"/>
    </row>
    <row r="28" spans="1:55" s="16" customFormat="1">
      <c r="A28" s="38">
        <v>1.55</v>
      </c>
      <c r="B28" s="39">
        <f t="shared" si="15"/>
        <v>232.33083248026577</v>
      </c>
      <c r="C28" s="39">
        <v>500</v>
      </c>
      <c r="D28" s="10"/>
      <c r="E28" s="38">
        <v>1.875</v>
      </c>
      <c r="F28" s="39">
        <f t="shared" si="0"/>
        <v>328.76243644999295</v>
      </c>
      <c r="H28" s="41">
        <v>2</v>
      </c>
      <c r="I28" s="39">
        <f t="shared" si="1"/>
        <v>345.24270472991998</v>
      </c>
      <c r="K28" s="38">
        <v>2.2000000000000002</v>
      </c>
      <c r="L28" s="39">
        <f t="shared" si="2"/>
        <v>392.61155531700444</v>
      </c>
      <c r="M28" s="17"/>
      <c r="N28" s="46">
        <v>4.5999999999999996</v>
      </c>
      <c r="O28" s="39">
        <f t="shared" si="3"/>
        <v>2022.2450986928961</v>
      </c>
      <c r="Q28" s="45">
        <v>5</v>
      </c>
      <c r="R28" s="43">
        <f t="shared" si="4"/>
        <v>2099.7682457531896</v>
      </c>
      <c r="T28" s="45">
        <v>5.5</v>
      </c>
      <c r="U28" s="43">
        <f t="shared" si="5"/>
        <v>2453.8222207312779</v>
      </c>
      <c r="W28" s="45">
        <v>7</v>
      </c>
      <c r="X28" s="43">
        <f t="shared" si="6"/>
        <v>4028.9956905916929</v>
      </c>
      <c r="Z28" s="46">
        <v>10</v>
      </c>
      <c r="AA28" s="43">
        <f t="shared" si="7"/>
        <v>8989.8674255946225</v>
      </c>
      <c r="AC28" s="46">
        <v>11</v>
      </c>
      <c r="AD28" s="44">
        <f t="shared" si="8"/>
        <v>10616.135771869005</v>
      </c>
      <c r="AF28" s="46">
        <v>13.5</v>
      </c>
      <c r="AG28" s="43">
        <f t="shared" si="9"/>
        <v>15829.689118197608</v>
      </c>
      <c r="AI28" s="46">
        <v>15.5</v>
      </c>
      <c r="AJ28" s="43">
        <f t="shared" si="10"/>
        <v>20438.308954108368</v>
      </c>
      <c r="AL28" s="3" t="e">
        <f>IF($C$2=2,A28,IF($C$2=2.5,F28,IF($C$2=3,#REF!,IF($C$2=4,K28,IF($C$2=6,N28,IF($C$2=8,Q28,IF($C$2&gt;8,AO28)))))))</f>
        <v>#REF!</v>
      </c>
      <c r="AM28" s="4" t="e">
        <f t="shared" si="16"/>
        <v>#REF!</v>
      </c>
      <c r="AN28" s="7"/>
      <c r="AO28" s="3" t="e">
        <f t="shared" si="13"/>
        <v>#REF!</v>
      </c>
      <c r="AP28" s="4" t="e">
        <f t="shared" si="14"/>
        <v>#REF!</v>
      </c>
      <c r="AQ28" s="7"/>
      <c r="AX28" s="17"/>
    </row>
    <row r="29" spans="1:55" s="16" customFormat="1">
      <c r="C29" s="39">
        <v>30</v>
      </c>
      <c r="D29" s="10"/>
      <c r="AC29" s="46">
        <v>11.5</v>
      </c>
      <c r="AD29" s="44">
        <f t="shared" si="8"/>
        <v>2925.2408064201404</v>
      </c>
      <c r="AF29" s="46">
        <v>14</v>
      </c>
      <c r="AG29" s="43">
        <f t="shared" si="9"/>
        <v>4258.2598745626638</v>
      </c>
      <c r="AI29" s="46">
        <v>16</v>
      </c>
      <c r="AJ29" s="43">
        <f t="shared" si="10"/>
        <v>5412.2781696426273</v>
      </c>
      <c r="AL29" s="3" t="e">
        <f>IF($C$2=2,A29,IF($C$2=2.5,F29,IF($C$2=3,#REF!,IF($C$2=4,K29,IF($C$2=6,N29,IF($C$2=8,Q29,IF($C$2&gt;8,AO29)))))))</f>
        <v>#REF!</v>
      </c>
      <c r="AM29" s="4" t="e">
        <f t="shared" si="16"/>
        <v>#REF!</v>
      </c>
      <c r="AN29" s="7"/>
      <c r="AO29" s="3" t="e">
        <f t="shared" si="13"/>
        <v>#REF!</v>
      </c>
      <c r="AP29" s="4" t="e">
        <f t="shared" si="14"/>
        <v>#REF!</v>
      </c>
      <c r="AQ29" s="7"/>
      <c r="AX29" s="17"/>
    </row>
    <row r="30" spans="1:55" s="16" customFormat="1">
      <c r="A30" s="52"/>
      <c r="B30" s="52"/>
      <c r="C30" s="39">
        <v>500</v>
      </c>
      <c r="D30" s="10"/>
      <c r="AC30" s="46">
        <v>11.5</v>
      </c>
      <c r="AD30" s="44">
        <f t="shared" si="8"/>
        <v>11942.245584161541</v>
      </c>
      <c r="AF30" s="46">
        <v>14</v>
      </c>
      <c r="AG30" s="43">
        <f t="shared" si="9"/>
        <v>17384.273141410715</v>
      </c>
      <c r="AI30" s="46">
        <v>16</v>
      </c>
      <c r="AJ30" s="43">
        <f t="shared" si="10"/>
        <v>22095.533102714879</v>
      </c>
      <c r="AL30" s="3" t="e">
        <f>IF($C$2=2,A30,IF($C$2=2.5,F30,IF($C$2=3,#REF!,IF($C$2=4,K30,IF($C$2=6,N30,IF($C$2=8,Q30,IF($C$2&gt;8,AO30)))))))</f>
        <v>#REF!</v>
      </c>
      <c r="AM30" s="4" t="e">
        <f t="shared" si="16"/>
        <v>#REF!</v>
      </c>
      <c r="AN30" s="7"/>
      <c r="AO30" s="3" t="e">
        <f t="shared" si="13"/>
        <v>#REF!</v>
      </c>
      <c r="AP30" s="4" t="e">
        <f t="shared" si="14"/>
        <v>#REF!</v>
      </c>
      <c r="AQ30" s="7"/>
      <c r="AX30" s="17"/>
    </row>
    <row r="31" spans="1:55" s="16" customFormat="1">
      <c r="A31" s="17"/>
      <c r="B31" s="1"/>
      <c r="D31" s="10"/>
      <c r="AF31" s="46">
        <v>14.5</v>
      </c>
      <c r="AG31" s="43">
        <f t="shared" si="9"/>
        <v>0</v>
      </c>
      <c r="AI31" s="46">
        <v>16.5</v>
      </c>
      <c r="AJ31" s="43">
        <f t="shared" si="10"/>
        <v>0</v>
      </c>
      <c r="AL31" s="3" t="e">
        <f>IF($C$2=2,A31,IF($C$2=2.5,F31,IF($C$2=3,#REF!,IF($C$2=4,K31,IF($C$2=6,N31,IF($C$2=8,Q31,IF($C$2&gt;8,AO31)))))))</f>
        <v>#REF!</v>
      </c>
      <c r="AM31" s="4" t="e">
        <f t="shared" si="16"/>
        <v>#REF!</v>
      </c>
      <c r="AN31" s="7"/>
      <c r="AO31" s="3" t="e">
        <f t="shared" si="13"/>
        <v>#REF!</v>
      </c>
      <c r="AP31" s="4" t="e">
        <f t="shared" si="14"/>
        <v>#REF!</v>
      </c>
      <c r="AQ31" s="7"/>
      <c r="AX31" s="17"/>
    </row>
    <row r="32" spans="1:55" s="16" customFormat="1">
      <c r="A32" s="17"/>
      <c r="B32" s="1"/>
      <c r="D32" s="10"/>
      <c r="AF32" s="46">
        <v>14.5</v>
      </c>
      <c r="AG32" s="43">
        <f t="shared" si="9"/>
        <v>0</v>
      </c>
      <c r="AI32" s="46">
        <v>16.5</v>
      </c>
      <c r="AJ32" s="43">
        <f t="shared" si="10"/>
        <v>0</v>
      </c>
      <c r="AL32" s="3" t="e">
        <f>IF($C$2=2,A32,IF($C$2=2.5,F32,IF($C$2=3,#REF!,IF($C$2=4,K32,IF($C$2=6,N32,IF($C$2=8,Q32,IF($C$2&gt;8,AO32)))))))</f>
        <v>#REF!</v>
      </c>
      <c r="AM32" s="4" t="e">
        <f t="shared" si="16"/>
        <v>#REF!</v>
      </c>
      <c r="AN32" s="7"/>
      <c r="AO32" s="3" t="e">
        <f t="shared" si="13"/>
        <v>#REF!</v>
      </c>
      <c r="AP32" s="4" t="e">
        <f t="shared" si="14"/>
        <v>#REF!</v>
      </c>
      <c r="AQ32" s="7"/>
      <c r="AX32" s="17"/>
    </row>
    <row r="33" spans="1:50" s="16" customFormat="1">
      <c r="A33" s="17"/>
      <c r="B33" s="1"/>
      <c r="D33" s="10"/>
      <c r="AF33" s="46">
        <v>15</v>
      </c>
      <c r="AG33" s="43">
        <f t="shared" si="9"/>
        <v>0</v>
      </c>
      <c r="AI33" s="46">
        <v>17</v>
      </c>
      <c r="AJ33" s="43">
        <f t="shared" si="10"/>
        <v>0</v>
      </c>
      <c r="AL33" s="3" t="e">
        <f>IF($C$2=2,A33,IF($C$2=2.5,F33,IF($C$2=3,#REF!,IF($C$2=4,K33,IF($C$2=6,N33,IF($C$2=8,Q33,IF($C$2&gt;8,AO33)))))))</f>
        <v>#REF!</v>
      </c>
      <c r="AM33" s="4" t="e">
        <f t="shared" si="16"/>
        <v>#REF!</v>
      </c>
      <c r="AN33" s="7"/>
      <c r="AO33" s="3" t="e">
        <f t="shared" si="13"/>
        <v>#REF!</v>
      </c>
      <c r="AP33" s="4" t="e">
        <f t="shared" si="14"/>
        <v>#REF!</v>
      </c>
      <c r="AQ33" s="7"/>
      <c r="AX33" s="17"/>
    </row>
    <row r="34" spans="1:50">
      <c r="A34" s="17"/>
      <c r="B34" s="1"/>
      <c r="C34" s="16"/>
      <c r="D34" s="10"/>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46">
        <v>15</v>
      </c>
      <c r="AG34" s="43">
        <f t="shared" si="9"/>
        <v>0</v>
      </c>
      <c r="AH34" s="16"/>
      <c r="AI34" s="46">
        <v>17</v>
      </c>
      <c r="AJ34" s="43">
        <f t="shared" si="10"/>
        <v>0</v>
      </c>
      <c r="AK34" s="16"/>
      <c r="AL34" s="3" t="e">
        <f>IF($C$2=2,A34,IF($C$2=2.5,F34,IF($C$2=3,#REF!,IF($C$2=4,K34,IF($C$2=6,N34,IF($C$2=8,Q34,IF($C$2&gt;8,AO34)))))))</f>
        <v>#REF!</v>
      </c>
      <c r="AM34" s="4" t="e">
        <f t="shared" si="16"/>
        <v>#REF!</v>
      </c>
      <c r="AN34" s="7"/>
      <c r="AO34" s="3" t="e">
        <f t="shared" si="13"/>
        <v>#REF!</v>
      </c>
      <c r="AP34" s="4" t="e">
        <f t="shared" si="14"/>
        <v>#REF!</v>
      </c>
      <c r="AQ34" s="7"/>
    </row>
    <row r="35" spans="1:50">
      <c r="A35" s="56"/>
      <c r="B35" s="64"/>
      <c r="AL35" s="7"/>
      <c r="AM35" s="7"/>
      <c r="AN35" s="7"/>
      <c r="AO35" s="7"/>
      <c r="AP35" s="7"/>
      <c r="AQ35" s="7"/>
    </row>
    <row r="36" spans="1:50">
      <c r="A36" s="56"/>
      <c r="B36" s="64"/>
    </row>
    <row r="37" spans="1:50">
      <c r="A37" s="65"/>
      <c r="B37" s="64"/>
      <c r="F37" s="56"/>
    </row>
    <row r="38" spans="1:50">
      <c r="A38" s="56"/>
      <c r="B38" s="64"/>
    </row>
    <row r="39" spans="1:50">
      <c r="A39" s="56"/>
      <c r="B39" s="64"/>
    </row>
    <row r="40" spans="1:50">
      <c r="A40" s="56"/>
      <c r="B40" s="64"/>
    </row>
    <row r="41" spans="1:50">
      <c r="A41" s="65"/>
      <c r="B41" s="64"/>
    </row>
    <row r="42" spans="1:50">
      <c r="A42" s="56"/>
      <c r="B42" s="64"/>
    </row>
    <row r="43" spans="1:50">
      <c r="A43" s="56"/>
      <c r="B43" s="64"/>
    </row>
    <row r="44" spans="1:50">
      <c r="A44" s="56"/>
      <c r="B44" s="64"/>
    </row>
    <row r="45" spans="1:50">
      <c r="A45" s="56"/>
      <c r="B45" s="64"/>
    </row>
    <row r="46" spans="1:50">
      <c r="A46" s="56"/>
      <c r="B46" s="64"/>
    </row>
    <row r="47" spans="1:50">
      <c r="A47" s="56"/>
      <c r="B47" s="64"/>
    </row>
    <row r="49" spans="1:3" ht="14.25">
      <c r="A49" s="57"/>
      <c r="B49" s="57"/>
      <c r="C49" s="2"/>
    </row>
    <row r="50" spans="1:3">
      <c r="A50" s="57"/>
      <c r="B50" s="57"/>
      <c r="C50" s="57"/>
    </row>
    <row r="51" spans="1:3">
      <c r="A51" s="66"/>
      <c r="B51" s="67"/>
      <c r="C51" s="57"/>
    </row>
    <row r="52" spans="1:3">
      <c r="A52" s="66"/>
      <c r="B52" s="67"/>
      <c r="C52" s="67"/>
    </row>
    <row r="53" spans="1:3">
      <c r="A53" s="66"/>
      <c r="B53" s="67"/>
      <c r="C53" s="67"/>
    </row>
    <row r="54" spans="1:3">
      <c r="A54" s="66"/>
      <c r="B54" s="67"/>
      <c r="C54" s="67"/>
    </row>
    <row r="55" spans="1:3">
      <c r="A55" s="66"/>
      <c r="B55" s="67"/>
      <c r="C55" s="67"/>
    </row>
    <row r="56" spans="1:3">
      <c r="A56" s="66"/>
      <c r="B56" s="67"/>
      <c r="C56" s="67"/>
    </row>
    <row r="57" spans="1:3">
      <c r="A57" s="66"/>
      <c r="B57" s="67"/>
      <c r="C57" s="67"/>
    </row>
    <row r="58" spans="1:3">
      <c r="A58" s="66"/>
      <c r="B58" s="67"/>
      <c r="C58" s="67"/>
    </row>
    <row r="59" spans="1:3">
      <c r="A59" s="66"/>
      <c r="B59" s="67"/>
      <c r="C59" s="67"/>
    </row>
    <row r="60" spans="1:3">
      <c r="A60" s="66"/>
      <c r="B60" s="67"/>
      <c r="C60" s="67"/>
    </row>
    <row r="61" spans="1:3">
      <c r="A61" s="66"/>
      <c r="B61" s="67"/>
      <c r="C61" s="67"/>
    </row>
    <row r="62" spans="1:3">
      <c r="A62" s="66"/>
      <c r="B62" s="67"/>
      <c r="C62" s="67"/>
    </row>
  </sheetData>
  <sheetProtection password="864D" sheet="1" objects="1" scenarios="1"/>
  <phoneticPr fontId="0" type="noConversion"/>
  <pageMargins left="0.75" right="0.75" top="1" bottom="1" header="0.5" footer="0.5"/>
  <pageSetup orientation="portrait"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dimension ref="A1:BE62"/>
  <sheetViews>
    <sheetView showZeros="0" showOutlineSymbols="0" zoomScale="75" workbookViewId="0">
      <selection activeCell="F25" sqref="F25"/>
    </sheetView>
  </sheetViews>
  <sheetFormatPr defaultRowHeight="12.75"/>
  <cols>
    <col min="1" max="1" width="8.7109375" style="16" customWidth="1"/>
    <col min="2" max="2" width="7.7109375" style="16" customWidth="1"/>
    <col min="3" max="3" width="9.7109375" style="16" customWidth="1"/>
    <col min="4" max="4" width="2.7109375" style="10" customWidth="1"/>
    <col min="5" max="6" width="8.7109375" style="16" customWidth="1"/>
    <col min="7" max="7" width="2.7109375" style="16" customWidth="1"/>
    <col min="8" max="9" width="8.7109375" style="16" customWidth="1"/>
    <col min="10" max="10" width="2.7109375" style="16" customWidth="1"/>
    <col min="11" max="12" width="8.7109375" style="16" customWidth="1"/>
    <col min="13" max="13" width="2.7109375" style="16" customWidth="1"/>
    <col min="14" max="15" width="8.7109375" style="16" customWidth="1"/>
    <col min="16" max="16" width="2.7109375" style="16" customWidth="1"/>
    <col min="17" max="18" width="8.7109375" style="16" customWidth="1"/>
    <col min="19" max="19" width="2.7109375" style="16" customWidth="1"/>
    <col min="20" max="21" width="8.7109375" style="16" customWidth="1"/>
    <col min="22" max="22" width="2.7109375" style="16" customWidth="1"/>
    <col min="23" max="23" width="9.7109375" style="16" customWidth="1"/>
    <col min="24" max="24" width="8.7109375" style="16" customWidth="1"/>
    <col min="25" max="25" width="2.7109375" style="16" customWidth="1"/>
    <col min="26" max="26" width="8.7109375" style="16" customWidth="1"/>
    <col min="27" max="27" width="9.7109375" style="16" customWidth="1"/>
    <col min="28" max="28" width="2.7109375" style="16" customWidth="1"/>
    <col min="29" max="30" width="8.7109375" style="16" customWidth="1"/>
    <col min="31" max="31" width="2.7109375" style="16" customWidth="1"/>
    <col min="32" max="33" width="8.7109375" style="16" customWidth="1"/>
    <col min="34" max="34" width="2.7109375" style="16" customWidth="1"/>
    <col min="35" max="36" width="8.7109375" style="16" customWidth="1"/>
    <col min="37" max="37" width="2.7109375" style="16" customWidth="1"/>
    <col min="38" max="38" width="8.7109375" style="16" customWidth="1"/>
    <col min="39" max="39" width="12.7109375" style="16" customWidth="1"/>
    <col min="40" max="40" width="2.7109375" style="16" customWidth="1"/>
    <col min="41" max="41" width="8.7109375" style="16" customWidth="1"/>
    <col min="42" max="42" width="16.7109375" style="16" customWidth="1"/>
    <col min="43" max="43" width="9.7109375" style="16" customWidth="1"/>
    <col min="44" max="49" width="8.7109375" style="16" customWidth="1"/>
    <col min="50" max="50" width="8.7109375" style="17" customWidth="1"/>
    <col min="51" max="69" width="8.7109375" style="16" customWidth="1"/>
    <col min="70" max="16384" width="9.140625" style="16"/>
  </cols>
  <sheetData>
    <row r="1" spans="1:57" ht="18">
      <c r="A1" s="19" t="s">
        <v>1</v>
      </c>
      <c r="AA1" s="17"/>
      <c r="AB1" s="17"/>
      <c r="AC1" s="17"/>
      <c r="AD1" s="17"/>
      <c r="AO1" s="20"/>
      <c r="AP1" s="20"/>
    </row>
    <row r="2" spans="1:57" ht="24.95" customHeight="1">
      <c r="A2" s="21"/>
      <c r="B2" s="14" t="s">
        <v>4</v>
      </c>
      <c r="C2" s="15" t="e">
        <f>#REF!</f>
        <v>#REF!</v>
      </c>
      <c r="D2" s="22"/>
      <c r="E2" s="23"/>
      <c r="O2" s="21"/>
      <c r="P2" s="21"/>
      <c r="Q2" s="14" t="s">
        <v>4</v>
      </c>
      <c r="R2" s="15" t="e">
        <f>#REF!</f>
        <v>#REF!</v>
      </c>
      <c r="AD2" s="21"/>
      <c r="AE2" s="13"/>
      <c r="AF2" s="14" t="s">
        <v>4</v>
      </c>
      <c r="AG2" s="15" t="e">
        <f>#REF!</f>
        <v>#REF!</v>
      </c>
      <c r="AQ2" s="24"/>
      <c r="AR2" s="24"/>
      <c r="AS2" s="24"/>
      <c r="AT2" s="24"/>
      <c r="AU2" s="24"/>
      <c r="AY2" s="10"/>
      <c r="AZ2" s="10"/>
      <c r="BA2" s="10"/>
      <c r="BB2" s="10"/>
      <c r="BC2" s="10"/>
    </row>
    <row r="3" spans="1:57" ht="13.5" thickBot="1">
      <c r="A3" s="25" t="s">
        <v>2</v>
      </c>
      <c r="E3" s="25" t="s">
        <v>7</v>
      </c>
      <c r="H3" s="25" t="s">
        <v>8</v>
      </c>
      <c r="K3" s="25" t="s">
        <v>9</v>
      </c>
      <c r="N3" s="25" t="s">
        <v>10</v>
      </c>
      <c r="Q3" s="26" t="s">
        <v>11</v>
      </c>
      <c r="R3" s="20"/>
      <c r="S3" s="20"/>
      <c r="T3" s="26" t="s">
        <v>12</v>
      </c>
      <c r="U3" s="20"/>
      <c r="W3" s="26" t="s">
        <v>13</v>
      </c>
      <c r="X3" s="20"/>
      <c r="Z3" s="26" t="s">
        <v>14</v>
      </c>
      <c r="AA3" s="20"/>
      <c r="AB3" s="24"/>
      <c r="AC3" s="26" t="s">
        <v>15</v>
      </c>
      <c r="AD3" s="20"/>
      <c r="AE3" s="10"/>
      <c r="AF3" s="26" t="s">
        <v>16</v>
      </c>
      <c r="AG3" s="20"/>
      <c r="AI3" s="26" t="s">
        <v>17</v>
      </c>
      <c r="AJ3" s="20"/>
      <c r="AK3" s="24"/>
      <c r="AL3" s="8" t="s">
        <v>18</v>
      </c>
      <c r="AM3" s="8"/>
      <c r="AN3" s="7"/>
      <c r="AO3" s="8" t="s">
        <v>19</v>
      </c>
      <c r="AP3" s="8"/>
      <c r="AQ3" s="10"/>
      <c r="AR3" s="24"/>
      <c r="AS3" s="24"/>
      <c r="AT3" s="24"/>
      <c r="AU3" s="10"/>
      <c r="AY3" s="10"/>
      <c r="AZ3" s="10"/>
      <c r="BA3" s="10"/>
      <c r="BB3" s="10"/>
      <c r="BC3" s="10"/>
    </row>
    <row r="4" spans="1:57" ht="39.950000000000003" customHeight="1" thickBot="1">
      <c r="A4" s="27" t="s">
        <v>6</v>
      </c>
      <c r="B4" s="28" t="s">
        <v>3</v>
      </c>
      <c r="C4" s="29" t="s">
        <v>5</v>
      </c>
      <c r="D4" s="30"/>
      <c r="E4" s="27" t="s">
        <v>6</v>
      </c>
      <c r="F4" s="31" t="s">
        <v>3</v>
      </c>
      <c r="G4" s="30"/>
      <c r="H4" s="27" t="s">
        <v>6</v>
      </c>
      <c r="I4" s="31" t="s">
        <v>3</v>
      </c>
      <c r="J4" s="30"/>
      <c r="K4" s="27" t="s">
        <v>6</v>
      </c>
      <c r="L4" s="31" t="s">
        <v>3</v>
      </c>
      <c r="M4" s="30"/>
      <c r="N4" s="27" t="s">
        <v>6</v>
      </c>
      <c r="O4" s="31" t="s">
        <v>3</v>
      </c>
      <c r="P4" s="32"/>
      <c r="Q4" s="27" t="s">
        <v>6</v>
      </c>
      <c r="R4" s="31" t="s">
        <v>3</v>
      </c>
      <c r="S4" s="30"/>
      <c r="T4" s="27" t="s">
        <v>6</v>
      </c>
      <c r="U4" s="31" t="s">
        <v>3</v>
      </c>
      <c r="V4" s="32"/>
      <c r="W4" s="27" t="s">
        <v>6</v>
      </c>
      <c r="X4" s="31" t="s">
        <v>3</v>
      </c>
      <c r="Y4" s="32"/>
      <c r="Z4" s="27" t="s">
        <v>6</v>
      </c>
      <c r="AA4" s="31" t="s">
        <v>3</v>
      </c>
      <c r="AB4" s="33"/>
      <c r="AC4" s="27" t="s">
        <v>6</v>
      </c>
      <c r="AD4" s="31" t="s">
        <v>3</v>
      </c>
      <c r="AE4" s="34"/>
      <c r="AF4" s="27" t="s">
        <v>6</v>
      </c>
      <c r="AG4" s="31" t="s">
        <v>3</v>
      </c>
      <c r="AH4" s="32"/>
      <c r="AI4" s="27" t="s">
        <v>6</v>
      </c>
      <c r="AJ4" s="31" t="s">
        <v>3</v>
      </c>
      <c r="AK4" s="24"/>
      <c r="AL4" s="35" t="s">
        <v>6</v>
      </c>
      <c r="AM4" s="36" t="s">
        <v>3</v>
      </c>
      <c r="AN4" s="9"/>
      <c r="AO4" s="35" t="s">
        <v>6</v>
      </c>
      <c r="AP4" s="36" t="s">
        <v>3</v>
      </c>
      <c r="AQ4" s="34"/>
      <c r="AR4" s="24"/>
      <c r="AS4" s="24"/>
      <c r="AT4" s="24"/>
      <c r="AU4" s="34"/>
      <c r="AY4" s="34"/>
      <c r="AZ4" s="10"/>
      <c r="BA4" s="10"/>
      <c r="BB4" s="10"/>
      <c r="BC4" s="34"/>
      <c r="BE4" s="37"/>
    </row>
    <row r="5" spans="1:57">
      <c r="A5" s="38">
        <v>0.8</v>
      </c>
      <c r="B5" s="39">
        <f>11.978*POWER($A$5,2)*SQRT($C$5/12)*SQRT(1/(1-(POWER(A5/2,4))))</f>
        <v>12.279074926512306</v>
      </c>
      <c r="C5" s="39">
        <v>30</v>
      </c>
      <c r="D5" s="40"/>
      <c r="E5" s="41">
        <v>0.8</v>
      </c>
      <c r="F5" s="39">
        <f>11.978*POWER(E5,2)*SQRT($C5/12)*SQRT(1/(1-(POWER(E5/2.5,4))))</f>
        <v>12.184936291405617</v>
      </c>
      <c r="G5" s="39"/>
      <c r="H5" s="41">
        <v>1</v>
      </c>
      <c r="I5" s="39">
        <f t="shared" ref="I5:I20" si="0">11.978*POWER(H5,2)*SQRT($C5/12)*SQRT(1/(1-(POWER(H5/3,4))))</f>
        <v>19.056881306368048</v>
      </c>
      <c r="J5" s="39"/>
      <c r="K5" s="38">
        <v>1.2</v>
      </c>
      <c r="L5" s="39">
        <f t="shared" ref="L5:L28" si="1">11.978*POWER(K5,2)*SQRT($C5/12)*SQRT(1/(1-(POWER(K5/4,4))))</f>
        <v>27.383115613893601</v>
      </c>
      <c r="M5" s="39"/>
      <c r="N5" s="38">
        <v>2.4</v>
      </c>
      <c r="O5" s="39">
        <f t="shared" ref="O5:O28" si="2">11.978*POWER(N5,2)*SQRT($C5/12)*SQRT(1/(1-(POWER(N5/6,4))))</f>
        <v>110.51167433861075</v>
      </c>
      <c r="Q5" s="42">
        <v>4</v>
      </c>
      <c r="R5" s="43">
        <f t="shared" ref="R5:R28" si="3">11.978*POWER(Q5,2)*SQRT($C5/12)*SQRT(1/(1-(POWER(Q5/8,4))))</f>
        <v>312.95987348327361</v>
      </c>
      <c r="S5" s="43"/>
      <c r="T5" s="42">
        <v>3</v>
      </c>
      <c r="U5" s="43">
        <f t="shared" ref="U5:U28" si="4">11.978*POWER(T5,2)*SQRT($C5/12)*SQRT(1/(1-(POWER(T5/10,4))))</f>
        <v>171.14447258683501</v>
      </c>
      <c r="W5" s="42">
        <v>4.5</v>
      </c>
      <c r="X5" s="43">
        <f t="shared" ref="X5:X28" si="5">11.978*POWER($W5,2)*SQRT($C5/12)*SQRT(1/(1-(POWER(W5/12,4))))</f>
        <v>387.3615766790283</v>
      </c>
      <c r="Z5" s="42">
        <v>4.5</v>
      </c>
      <c r="AA5" s="43">
        <f t="shared" ref="AA5:AA28" si="6">11.978*POWER(Z5,2)*SQRT($C5/12)*SQRT(1/(1-(POWER(Z5/14,4))))</f>
        <v>385.57572785113655</v>
      </c>
      <c r="AC5" s="42">
        <v>5.5</v>
      </c>
      <c r="AD5" s="44">
        <f t="shared" ref="AD5:AD24" si="7">11.978*POWER(AC5,2)*SQRT($C5/12)*SQRT(1/(1-(POWER(AC5/16,4))))</f>
        <v>576.94316174775383</v>
      </c>
      <c r="AE5" s="43"/>
      <c r="AF5" s="45">
        <v>8</v>
      </c>
      <c r="AG5" s="43">
        <f t="shared" ref="AG5:AG24" si="8">11.978*POWER(AF5,2)*SQRT($C5/12)*SQRT(1/(1-(POWER(AF5/20,4))))</f>
        <v>1227.9074926512303</v>
      </c>
      <c r="AI5" s="46">
        <v>10</v>
      </c>
      <c r="AJ5" s="43">
        <f t="shared" ref="AJ5:AJ24" si="9">11.978*POWER(AI5,2)*SQRT($C5/12)*SQRT(1/(1-(POWER(AI5/24,4))))</f>
        <v>1923.0916057047768</v>
      </c>
      <c r="AK5" s="24"/>
      <c r="AL5" s="3" t="e">
        <f t="shared" ref="AL5:AM10" si="10">IF($C$2=2,A5,IF($C$2=2.5,E5,IF($C$2=3,H5,IF($C$2=4,K5,IF($C$2=6,N5,IF($C$2=8,Q5,IF($C$2&gt;8,AO5)))))))</f>
        <v>#REF!</v>
      </c>
      <c r="AM5" s="4" t="e">
        <f t="shared" si="10"/>
        <v>#REF!</v>
      </c>
      <c r="AN5" s="5"/>
      <c r="AO5" s="6" t="e">
        <f t="shared" ref="AO5:AO24" si="11">IF($R$2=10,$T5,IF($R$2=12,$W5,IF($R$2=14,$Z5,IF($R$2=16,$AC5,IF($AG$2=20,$AF5,IF($AG$2=24,$AI5))))))</f>
        <v>#REF!</v>
      </c>
      <c r="AP5" s="4" t="e">
        <f t="shared" ref="AP5:AP24" si="12">IF($R$2=10,$U5,IF($R$2=12,$X5,IF($R$2=14,$AA5,IF($R$2=16,$AD5,IF($AG$2=20,$AG5,IF($AG$2=24,$AJ5))))))</f>
        <v>#REF!</v>
      </c>
      <c r="AQ5" s="40"/>
      <c r="AR5" s="24"/>
      <c r="AS5" s="24"/>
      <c r="AT5" s="24"/>
      <c r="AU5" s="40"/>
      <c r="AY5" s="11"/>
      <c r="AZ5" s="10"/>
      <c r="BA5" s="10"/>
      <c r="BB5" s="10"/>
      <c r="BC5" s="12"/>
    </row>
    <row r="6" spans="1:57">
      <c r="A6" s="38">
        <v>0.8</v>
      </c>
      <c r="B6" s="39">
        <f>11.978*POWER(A6,2)*SQRT(C6/12)*SQRT(1/(1-(POWER(A6/2,4))))</f>
        <v>50.129113472263327</v>
      </c>
      <c r="C6" s="39">
        <v>500</v>
      </c>
      <c r="D6" s="40"/>
      <c r="E6" s="41">
        <v>0.8</v>
      </c>
      <c r="F6" s="39">
        <f t="shared" ref="F6:F28" si="13">11.978*POWER(E6,2)*SQRT($C6/12)*SQRT(1/(1-(POWER(E6/2.5,4))))</f>
        <v>49.744794103774254</v>
      </c>
      <c r="G6" s="39"/>
      <c r="H6" s="41">
        <v>1</v>
      </c>
      <c r="I6" s="39">
        <f t="shared" si="0"/>
        <v>77.799392148975031</v>
      </c>
      <c r="J6" s="39"/>
      <c r="K6" s="38">
        <v>1.2</v>
      </c>
      <c r="L6" s="39">
        <f t="shared" si="1"/>
        <v>111.79110136946376</v>
      </c>
      <c r="M6" s="39"/>
      <c r="N6" s="38">
        <v>2.4</v>
      </c>
      <c r="O6" s="39">
        <f t="shared" si="2"/>
        <v>451.16202125036989</v>
      </c>
      <c r="Q6" s="42">
        <v>4</v>
      </c>
      <c r="R6" s="43">
        <f t="shared" si="3"/>
        <v>1277.653333333333</v>
      </c>
      <c r="S6" s="43"/>
      <c r="T6" s="42">
        <v>3</v>
      </c>
      <c r="U6" s="43">
        <f t="shared" si="4"/>
        <v>698.69438355914838</v>
      </c>
      <c r="W6" s="42">
        <v>4.5</v>
      </c>
      <c r="X6" s="43">
        <f t="shared" si="5"/>
        <v>1581.3970147059988</v>
      </c>
      <c r="Z6" s="42">
        <v>4.5</v>
      </c>
      <c r="AA6" s="43">
        <f t="shared" si="6"/>
        <v>1574.1063173958619</v>
      </c>
      <c r="AC6" s="42">
        <v>5.5</v>
      </c>
      <c r="AD6" s="44">
        <f t="shared" si="7"/>
        <v>2355.3605947833648</v>
      </c>
      <c r="AE6" s="43"/>
      <c r="AF6" s="45">
        <v>8</v>
      </c>
      <c r="AG6" s="43">
        <f t="shared" si="8"/>
        <v>5012.9113472263316</v>
      </c>
      <c r="AI6" s="46">
        <v>10</v>
      </c>
      <c r="AJ6" s="43">
        <f t="shared" si="9"/>
        <v>7850.9886043438037</v>
      </c>
      <c r="AL6" s="3" t="e">
        <f t="shared" si="10"/>
        <v>#REF!</v>
      </c>
      <c r="AM6" s="4" t="e">
        <f t="shared" si="10"/>
        <v>#REF!</v>
      </c>
      <c r="AN6" s="7"/>
      <c r="AO6" s="6" t="e">
        <f t="shared" si="11"/>
        <v>#REF!</v>
      </c>
      <c r="AP6" s="4" t="e">
        <f t="shared" si="12"/>
        <v>#REF!</v>
      </c>
      <c r="AQ6" s="40"/>
      <c r="AR6" s="24"/>
      <c r="AS6" s="24"/>
      <c r="AT6" s="24"/>
      <c r="AU6" s="40"/>
      <c r="AY6" s="11"/>
      <c r="AZ6" s="10"/>
      <c r="BA6" s="10"/>
      <c r="BB6" s="10"/>
      <c r="BC6" s="12"/>
    </row>
    <row r="7" spans="1:57">
      <c r="A7" s="38">
        <v>1</v>
      </c>
      <c r="B7" s="39">
        <f t="shared" ref="B7:B28" si="14">11.978*POWER(A7,2)*SQRT(C7/12)*SQRT(1/(1-(POWER(A7/2,4))))</f>
        <v>19.559992092704601</v>
      </c>
      <c r="C7" s="39">
        <v>30</v>
      </c>
      <c r="D7" s="40"/>
      <c r="E7" s="41">
        <v>1</v>
      </c>
      <c r="F7" s="39">
        <f t="shared" si="13"/>
        <v>19.186054572675474</v>
      </c>
      <c r="G7" s="39"/>
      <c r="H7" s="41">
        <v>1.2</v>
      </c>
      <c r="I7" s="39">
        <f t="shared" si="0"/>
        <v>27.627918584652686</v>
      </c>
      <c r="J7" s="39"/>
      <c r="K7" s="38">
        <v>1.4</v>
      </c>
      <c r="L7" s="39">
        <f t="shared" si="1"/>
        <v>37.401898476117857</v>
      </c>
      <c r="M7" s="39"/>
      <c r="N7" s="38">
        <v>2.6</v>
      </c>
      <c r="O7" s="39">
        <f t="shared" si="2"/>
        <v>130.34548050384805</v>
      </c>
      <c r="Q7" s="42">
        <v>4.2</v>
      </c>
      <c r="R7" s="43">
        <f t="shared" si="3"/>
        <v>347.54388872221796</v>
      </c>
      <c r="S7" s="43"/>
      <c r="T7" s="42">
        <v>3.5</v>
      </c>
      <c r="U7" s="43">
        <f t="shared" si="4"/>
        <v>233.76186547573661</v>
      </c>
      <c r="W7" s="42">
        <v>5</v>
      </c>
      <c r="X7" s="43">
        <f t="shared" si="5"/>
        <v>480.77290142619421</v>
      </c>
      <c r="Z7" s="42">
        <v>5</v>
      </c>
      <c r="AA7" s="43">
        <f t="shared" si="6"/>
        <v>477.37118546541581</v>
      </c>
      <c r="AC7" s="42">
        <v>6</v>
      </c>
      <c r="AD7" s="44">
        <f t="shared" si="7"/>
        <v>688.64280298493929</v>
      </c>
      <c r="AE7" s="43"/>
      <c r="AF7" s="45">
        <v>8.5</v>
      </c>
      <c r="AG7" s="43">
        <f t="shared" si="8"/>
        <v>1391.2168285120213</v>
      </c>
      <c r="AI7" s="47">
        <v>10.5</v>
      </c>
      <c r="AJ7" s="43">
        <f t="shared" si="9"/>
        <v>2127.3443007847741</v>
      </c>
      <c r="AL7" s="3" t="e">
        <f t="shared" si="10"/>
        <v>#REF!</v>
      </c>
      <c r="AM7" s="4" t="e">
        <f t="shared" si="10"/>
        <v>#REF!</v>
      </c>
      <c r="AN7" s="7"/>
      <c r="AO7" s="6" t="e">
        <f t="shared" si="11"/>
        <v>#REF!</v>
      </c>
      <c r="AP7" s="4" t="e">
        <f t="shared" si="12"/>
        <v>#REF!</v>
      </c>
      <c r="AQ7" s="43"/>
      <c r="AU7" s="43"/>
      <c r="AY7" s="11"/>
      <c r="AZ7" s="10"/>
      <c r="BA7" s="10"/>
      <c r="BB7" s="10"/>
      <c r="BC7" s="12"/>
    </row>
    <row r="8" spans="1:57">
      <c r="A8" s="38">
        <v>1</v>
      </c>
      <c r="B8" s="39">
        <f t="shared" si="14"/>
        <v>79.85333333333331</v>
      </c>
      <c r="C8" s="39">
        <v>500</v>
      </c>
      <c r="D8" s="40"/>
      <c r="E8" s="41">
        <v>1</v>
      </c>
      <c r="F8" s="39">
        <f t="shared" si="13"/>
        <v>78.326739800411431</v>
      </c>
      <c r="G8" s="39"/>
      <c r="H8" s="41">
        <v>1.2</v>
      </c>
      <c r="I8" s="39">
        <f t="shared" si="0"/>
        <v>112.79050531259247</v>
      </c>
      <c r="J8" s="39"/>
      <c r="K8" s="38">
        <v>1.4</v>
      </c>
      <c r="L8" s="39">
        <f t="shared" si="1"/>
        <v>152.69261112978074</v>
      </c>
      <c r="M8" s="39"/>
      <c r="N8" s="38">
        <v>2.6</v>
      </c>
      <c r="O8" s="39">
        <f t="shared" si="2"/>
        <v>532.13319585386751</v>
      </c>
      <c r="Q8" s="42">
        <v>4.2</v>
      </c>
      <c r="R8" s="43">
        <f t="shared" si="3"/>
        <v>1418.8419843200852</v>
      </c>
      <c r="S8" s="43"/>
      <c r="T8" s="42">
        <v>3.5</v>
      </c>
      <c r="U8" s="43">
        <f t="shared" si="4"/>
        <v>954.32881956112988</v>
      </c>
      <c r="W8" s="42">
        <v>5</v>
      </c>
      <c r="X8" s="43">
        <f t="shared" si="5"/>
        <v>1962.7471510859509</v>
      </c>
      <c r="Z8" s="42">
        <v>5</v>
      </c>
      <c r="AA8" s="43">
        <f t="shared" si="6"/>
        <v>1948.8597038296368</v>
      </c>
      <c r="AC8" s="42">
        <v>6</v>
      </c>
      <c r="AD8" s="44">
        <f t="shared" si="7"/>
        <v>2811.372470588442</v>
      </c>
      <c r="AE8" s="43"/>
      <c r="AF8" s="45">
        <v>8.5</v>
      </c>
      <c r="AG8" s="43">
        <f t="shared" si="8"/>
        <v>5679.6189190458981</v>
      </c>
      <c r="AI8" s="46">
        <v>10.5</v>
      </c>
      <c r="AJ8" s="43">
        <f t="shared" si="9"/>
        <v>8684.8467402342594</v>
      </c>
      <c r="AL8" s="3" t="e">
        <f t="shared" si="10"/>
        <v>#REF!</v>
      </c>
      <c r="AM8" s="4" t="e">
        <f t="shared" si="10"/>
        <v>#REF!</v>
      </c>
      <c r="AN8" s="7"/>
      <c r="AO8" s="6" t="e">
        <f t="shared" si="11"/>
        <v>#REF!</v>
      </c>
      <c r="AP8" s="4" t="e">
        <f t="shared" si="12"/>
        <v>#REF!</v>
      </c>
      <c r="AQ8" s="43"/>
      <c r="AU8" s="43"/>
      <c r="AY8" s="11"/>
      <c r="AZ8" s="10"/>
      <c r="BA8" s="10"/>
      <c r="BB8" s="10"/>
      <c r="BC8" s="12"/>
    </row>
    <row r="9" spans="1:57">
      <c r="A9" s="38">
        <v>1.2</v>
      </c>
      <c r="B9" s="39">
        <f t="shared" si="14"/>
        <v>29.23192151720847</v>
      </c>
      <c r="C9" s="39">
        <v>30</v>
      </c>
      <c r="D9" s="40"/>
      <c r="E9" s="41">
        <v>1.2</v>
      </c>
      <c r="F9" s="39">
        <f t="shared" si="13"/>
        <v>28.025999791204352</v>
      </c>
      <c r="G9" s="39"/>
      <c r="H9" s="41">
        <v>1.4</v>
      </c>
      <c r="I9" s="39">
        <f t="shared" si="0"/>
        <v>38.033061636081086</v>
      </c>
      <c r="J9" s="39"/>
      <c r="K9" s="38">
        <v>1.6</v>
      </c>
      <c r="L9" s="39">
        <f t="shared" si="1"/>
        <v>49.116299706049226</v>
      </c>
      <c r="M9" s="39"/>
      <c r="N9" s="38">
        <v>2.8</v>
      </c>
      <c r="O9" s="39">
        <f t="shared" si="2"/>
        <v>152.13224654432435</v>
      </c>
      <c r="Q9" s="42">
        <v>4.4000000000000004</v>
      </c>
      <c r="R9" s="43">
        <f t="shared" si="3"/>
        <v>384.67919105886114</v>
      </c>
      <c r="S9" s="43"/>
      <c r="T9" s="42">
        <v>4</v>
      </c>
      <c r="U9" s="43">
        <f t="shared" si="4"/>
        <v>306.97687316280758</v>
      </c>
      <c r="W9" s="42">
        <v>5.5</v>
      </c>
      <c r="X9" s="43">
        <f t="shared" si="5"/>
        <v>585.97634982159104</v>
      </c>
      <c r="Z9" s="42">
        <v>5.5</v>
      </c>
      <c r="AA9" s="43">
        <f t="shared" si="6"/>
        <v>579.84871752455911</v>
      </c>
      <c r="AC9" s="42">
        <v>6.5</v>
      </c>
      <c r="AD9" s="44">
        <f t="shared" si="7"/>
        <v>811.29295329268325</v>
      </c>
      <c r="AE9" s="43"/>
      <c r="AF9" s="45">
        <v>9</v>
      </c>
      <c r="AG9" s="43">
        <f t="shared" si="8"/>
        <v>1566.5037670018862</v>
      </c>
      <c r="AI9" s="46">
        <v>11</v>
      </c>
      <c r="AJ9" s="43">
        <f t="shared" si="9"/>
        <v>2343.9053992863642</v>
      </c>
      <c r="AL9" s="3" t="e">
        <f t="shared" si="10"/>
        <v>#REF!</v>
      </c>
      <c r="AM9" s="4" t="e">
        <f t="shared" si="10"/>
        <v>#REF!</v>
      </c>
      <c r="AN9" s="7"/>
      <c r="AO9" s="6" t="e">
        <f t="shared" si="11"/>
        <v>#REF!</v>
      </c>
      <c r="AP9" s="4" t="e">
        <f t="shared" si="12"/>
        <v>#REF!</v>
      </c>
      <c r="AQ9" s="43"/>
      <c r="AU9" s="43"/>
      <c r="AY9" s="11"/>
      <c r="AZ9" s="10"/>
      <c r="BA9" s="10"/>
      <c r="BB9" s="10"/>
      <c r="BC9" s="12"/>
    </row>
    <row r="10" spans="1:57">
      <c r="A10" s="38">
        <v>1.2</v>
      </c>
      <c r="B10" s="39">
        <f t="shared" si="14"/>
        <v>119.33881986374168</v>
      </c>
      <c r="C10" s="39">
        <v>500</v>
      </c>
      <c r="D10" s="40"/>
      <c r="E10" s="41">
        <v>1.2</v>
      </c>
      <c r="F10" s="39">
        <f t="shared" si="13"/>
        <v>114.41566503299758</v>
      </c>
      <c r="G10" s="39"/>
      <c r="H10" s="41">
        <v>1.4</v>
      </c>
      <c r="I10" s="39">
        <f t="shared" si="0"/>
        <v>155.26932394036834</v>
      </c>
      <c r="J10" s="39"/>
      <c r="K10" s="38">
        <v>1.6</v>
      </c>
      <c r="L10" s="39">
        <f t="shared" si="1"/>
        <v>200.51645388905331</v>
      </c>
      <c r="M10" s="39"/>
      <c r="N10" s="38">
        <v>2.8</v>
      </c>
      <c r="O10" s="39">
        <f t="shared" si="2"/>
        <v>621.07729576147335</v>
      </c>
      <c r="Q10" s="42">
        <v>4.4000000000000004</v>
      </c>
      <c r="R10" s="43">
        <f t="shared" si="3"/>
        <v>1570.4462212680178</v>
      </c>
      <c r="S10" s="43"/>
      <c r="T10" s="42">
        <v>4</v>
      </c>
      <c r="U10" s="43">
        <f t="shared" si="4"/>
        <v>1253.2278368065829</v>
      </c>
      <c r="W10" s="42">
        <v>5.5</v>
      </c>
      <c r="X10" s="43">
        <f t="shared" si="5"/>
        <v>2392.2384306691911</v>
      </c>
      <c r="Z10" s="42">
        <v>5.5</v>
      </c>
      <c r="AA10" s="43">
        <f t="shared" si="6"/>
        <v>2367.2224765706464</v>
      </c>
      <c r="AC10" s="42">
        <v>6.5</v>
      </c>
      <c r="AD10" s="44">
        <f t="shared" si="7"/>
        <v>3312.0896124711653</v>
      </c>
      <c r="AE10" s="43"/>
      <c r="AF10" s="45">
        <v>9</v>
      </c>
      <c r="AG10" s="43">
        <f t="shared" si="8"/>
        <v>6395.2248488372161</v>
      </c>
      <c r="AI10" s="46">
        <v>11</v>
      </c>
      <c r="AJ10" s="43">
        <f t="shared" si="9"/>
        <v>9568.9537226767643</v>
      </c>
      <c r="AL10" s="3" t="e">
        <f t="shared" si="10"/>
        <v>#REF!</v>
      </c>
      <c r="AM10" s="4" t="e">
        <f t="shared" si="10"/>
        <v>#REF!</v>
      </c>
      <c r="AN10" s="7"/>
      <c r="AO10" s="6" t="e">
        <f t="shared" si="11"/>
        <v>#REF!</v>
      </c>
      <c r="AP10" s="4" t="e">
        <f t="shared" si="12"/>
        <v>#REF!</v>
      </c>
      <c r="AQ10" s="43"/>
      <c r="AU10" s="43"/>
      <c r="AY10" s="11"/>
      <c r="AZ10" s="10"/>
      <c r="BA10" s="10"/>
      <c r="BB10" s="10"/>
      <c r="BC10" s="12"/>
    </row>
    <row r="11" spans="1:57">
      <c r="A11" s="38">
        <v>1.4</v>
      </c>
      <c r="B11" s="39">
        <f t="shared" si="14"/>
        <v>42.582598745626633</v>
      </c>
      <c r="C11" s="39">
        <v>30</v>
      </c>
      <c r="D11" s="40"/>
      <c r="E11" s="41">
        <v>1.4</v>
      </c>
      <c r="F11" s="39">
        <f t="shared" si="13"/>
        <v>39.092205862585629</v>
      </c>
      <c r="G11" s="39"/>
      <c r="H11" s="41">
        <v>1.6</v>
      </c>
      <c r="I11" s="39">
        <f t="shared" si="0"/>
        <v>50.572559859268914</v>
      </c>
      <c r="J11" s="39"/>
      <c r="K11" s="38">
        <v>1.8</v>
      </c>
      <c r="L11" s="39">
        <f t="shared" si="1"/>
        <v>62.660150680075461</v>
      </c>
      <c r="M11" s="39"/>
      <c r="N11" s="38">
        <v>3</v>
      </c>
      <c r="O11" s="39">
        <f t="shared" si="2"/>
        <v>176.03992883434142</v>
      </c>
      <c r="Q11" s="42">
        <v>4.5999999999999996</v>
      </c>
      <c r="R11" s="43">
        <f t="shared" si="3"/>
        <v>424.62679228049706</v>
      </c>
      <c r="S11" s="43"/>
      <c r="T11" s="42">
        <v>4.5</v>
      </c>
      <c r="U11" s="43">
        <f t="shared" si="4"/>
        <v>391.62594175047155</v>
      </c>
      <c r="W11" s="42">
        <v>6</v>
      </c>
      <c r="X11" s="43">
        <f t="shared" si="5"/>
        <v>704.1597153373657</v>
      </c>
      <c r="Z11" s="42">
        <v>6</v>
      </c>
      <c r="AA11" s="43">
        <f t="shared" si="6"/>
        <v>693.59970768204676</v>
      </c>
      <c r="AC11" s="42">
        <v>7</v>
      </c>
      <c r="AD11" s="44">
        <f t="shared" si="7"/>
        <v>945.48635590434412</v>
      </c>
      <c r="AE11" s="43"/>
      <c r="AF11" s="45">
        <v>9.5</v>
      </c>
      <c r="AG11" s="43">
        <f t="shared" si="8"/>
        <v>1754.4744832361782</v>
      </c>
      <c r="AI11" s="46">
        <v>11.5</v>
      </c>
      <c r="AJ11" s="43">
        <f t="shared" si="9"/>
        <v>2573.4160341658412</v>
      </c>
      <c r="AL11" s="3" t="e">
        <f t="shared" ref="AL11:AL16" si="15">IF($C$2=2,A11,IF($C$2=2.5,E11,IF($C$2=3,H11,IF($C$2=4,K11,IF($C$2=6,N11,IF($C$2=8,Q11,IF($C$2&gt;8,AO11)))))))</f>
        <v>#REF!</v>
      </c>
      <c r="AM11" s="4" t="e">
        <f t="shared" ref="AM11:AM24" si="16">IF($C$2=2,B11,IF($C$2=2.5,F11,IF($C$2=3,I11,IF($C$2=4,L11,IF($C$2=6,O11,IF($C$2=8,R11,IF($C$2&gt;8,AP11)))))))</f>
        <v>#REF!</v>
      </c>
      <c r="AN11" s="7"/>
      <c r="AO11" s="6" t="e">
        <f t="shared" si="11"/>
        <v>#REF!</v>
      </c>
      <c r="AP11" s="4" t="e">
        <f t="shared" si="12"/>
        <v>#REF!</v>
      </c>
      <c r="AQ11" s="43"/>
      <c r="AU11" s="43"/>
      <c r="AY11" s="11"/>
      <c r="AZ11" s="10"/>
      <c r="BA11" s="10"/>
      <c r="BB11" s="10"/>
      <c r="BC11" s="12"/>
    </row>
    <row r="12" spans="1:57">
      <c r="A12" s="38">
        <v>1.4</v>
      </c>
      <c r="B12" s="39">
        <f t="shared" si="14"/>
        <v>173.84273141410708</v>
      </c>
      <c r="C12" s="39">
        <v>500</v>
      </c>
      <c r="D12" s="40"/>
      <c r="E12" s="41">
        <v>1.4</v>
      </c>
      <c r="F12" s="39">
        <f t="shared" si="13"/>
        <v>159.59326213861985</v>
      </c>
      <c r="G12" s="39"/>
      <c r="H12" s="41">
        <v>1.6</v>
      </c>
      <c r="I12" s="39">
        <f t="shared" si="0"/>
        <v>206.46161106927912</v>
      </c>
      <c r="J12" s="39"/>
      <c r="K12" s="38">
        <v>1.8</v>
      </c>
      <c r="L12" s="39">
        <f t="shared" si="1"/>
        <v>255.80899395348865</v>
      </c>
      <c r="M12" s="39"/>
      <c r="N12" s="38">
        <v>3</v>
      </c>
      <c r="O12" s="39">
        <f t="shared" si="2"/>
        <v>718.67999999999984</v>
      </c>
      <c r="Q12" s="42">
        <v>4.5999999999999996</v>
      </c>
      <c r="R12" s="43">
        <f t="shared" si="3"/>
        <v>1733.5316203366674</v>
      </c>
      <c r="S12" s="43"/>
      <c r="T12" s="42">
        <v>4.5</v>
      </c>
      <c r="U12" s="43">
        <f t="shared" si="4"/>
        <v>1598.806212209304</v>
      </c>
      <c r="W12" s="42">
        <v>6</v>
      </c>
      <c r="X12" s="43">
        <f t="shared" si="5"/>
        <v>2874.7199999999993</v>
      </c>
      <c r="Z12" s="42">
        <v>6</v>
      </c>
      <c r="AA12" s="43">
        <f t="shared" si="6"/>
        <v>2831.6089492743063</v>
      </c>
      <c r="AC12" s="42">
        <v>7</v>
      </c>
      <c r="AD12" s="44">
        <f t="shared" si="7"/>
        <v>3859.9318845485604</v>
      </c>
      <c r="AE12" s="43"/>
      <c r="AF12" s="45">
        <v>9.5</v>
      </c>
      <c r="AG12" s="43">
        <f t="shared" si="8"/>
        <v>7162.6120844363913</v>
      </c>
      <c r="AI12" s="46">
        <v>11.5</v>
      </c>
      <c r="AJ12" s="43">
        <f t="shared" si="9"/>
        <v>10505.926966004987</v>
      </c>
      <c r="AL12" s="3" t="e">
        <f t="shared" si="15"/>
        <v>#REF!</v>
      </c>
      <c r="AM12" s="4" t="e">
        <f t="shared" si="16"/>
        <v>#REF!</v>
      </c>
      <c r="AN12" s="7"/>
      <c r="AO12" s="6" t="e">
        <f t="shared" si="11"/>
        <v>#REF!</v>
      </c>
      <c r="AP12" s="4" t="e">
        <f t="shared" si="12"/>
        <v>#REF!</v>
      </c>
      <c r="AQ12" s="43"/>
      <c r="AU12" s="43"/>
      <c r="AY12" s="11"/>
      <c r="AZ12" s="10"/>
      <c r="BA12" s="10"/>
      <c r="BB12" s="10"/>
      <c r="BC12" s="12"/>
    </row>
    <row r="13" spans="1:57">
      <c r="A13" s="38">
        <v>1.5</v>
      </c>
      <c r="B13" s="39">
        <f t="shared" si="14"/>
        <v>51.539213817386525</v>
      </c>
      <c r="C13" s="39">
        <v>30</v>
      </c>
      <c r="D13" s="40"/>
      <c r="E13" s="41">
        <v>1.6</v>
      </c>
      <c r="F13" s="39">
        <f t="shared" si="13"/>
        <v>53.146315144213169</v>
      </c>
      <c r="G13" s="39"/>
      <c r="H13" s="38">
        <v>1.8</v>
      </c>
      <c r="I13" s="39">
        <f t="shared" si="0"/>
        <v>65.771823413719048</v>
      </c>
      <c r="J13" s="39"/>
      <c r="K13" s="38">
        <v>2</v>
      </c>
      <c r="L13" s="39">
        <f t="shared" si="1"/>
        <v>78.239968370818403</v>
      </c>
      <c r="M13" s="39"/>
      <c r="N13" s="38">
        <v>3.2</v>
      </c>
      <c r="O13" s="39">
        <f t="shared" si="2"/>
        <v>202.29023943707566</v>
      </c>
      <c r="Q13" s="42">
        <v>4.8</v>
      </c>
      <c r="R13" s="43">
        <f t="shared" si="3"/>
        <v>467.71074427533551</v>
      </c>
      <c r="S13" s="43"/>
      <c r="T13" s="42">
        <v>5</v>
      </c>
      <c r="U13" s="43">
        <f t="shared" si="4"/>
        <v>488.99980231761509</v>
      </c>
      <c r="W13" s="42">
        <v>6.5</v>
      </c>
      <c r="X13" s="43">
        <f t="shared" si="5"/>
        <v>837.00522446808225</v>
      </c>
      <c r="Z13" s="42">
        <v>6.5</v>
      </c>
      <c r="AA13" s="43">
        <f t="shared" si="6"/>
        <v>819.43230391654481</v>
      </c>
      <c r="AC13" s="45">
        <v>7.5</v>
      </c>
      <c r="AD13" s="44">
        <f t="shared" si="7"/>
        <v>1091.9988667366972</v>
      </c>
      <c r="AE13" s="43"/>
      <c r="AF13" s="46">
        <v>10</v>
      </c>
      <c r="AG13" s="43">
        <f t="shared" si="8"/>
        <v>1955.9992092704604</v>
      </c>
      <c r="AI13" s="45">
        <v>12</v>
      </c>
      <c r="AJ13" s="43">
        <f t="shared" si="9"/>
        <v>2816.6388613494628</v>
      </c>
      <c r="AL13" s="3" t="e">
        <f t="shared" si="15"/>
        <v>#REF!</v>
      </c>
      <c r="AM13" s="4" t="e">
        <f t="shared" si="16"/>
        <v>#REF!</v>
      </c>
      <c r="AN13" s="7"/>
      <c r="AO13" s="6" t="e">
        <f t="shared" si="11"/>
        <v>#REF!</v>
      </c>
      <c r="AP13" s="4" t="e">
        <f t="shared" si="12"/>
        <v>#REF!</v>
      </c>
      <c r="AQ13" s="43"/>
      <c r="AU13" s="43"/>
      <c r="AY13" s="11"/>
      <c r="AZ13" s="10"/>
      <c r="BA13" s="10"/>
      <c r="BB13" s="10"/>
      <c r="BC13" s="12"/>
    </row>
    <row r="14" spans="1:57">
      <c r="A14" s="38">
        <v>1.5</v>
      </c>
      <c r="B14" s="39">
        <f t="shared" si="14"/>
        <v>210.40795932799551</v>
      </c>
      <c r="C14" s="39">
        <v>500</v>
      </c>
      <c r="D14" s="40"/>
      <c r="E14" s="41">
        <v>1.6</v>
      </c>
      <c r="F14" s="39">
        <f t="shared" si="13"/>
        <v>216.96892302078737</v>
      </c>
      <c r="G14" s="39"/>
      <c r="H14" s="38">
        <v>1.8</v>
      </c>
      <c r="I14" s="39">
        <f t="shared" si="0"/>
        <v>268.51234469341881</v>
      </c>
      <c r="J14" s="39"/>
      <c r="K14" s="38">
        <v>2</v>
      </c>
      <c r="L14" s="39">
        <f t="shared" si="1"/>
        <v>319.41333333333324</v>
      </c>
      <c r="M14" s="39"/>
      <c r="N14" s="38">
        <v>3.2</v>
      </c>
      <c r="O14" s="39">
        <f t="shared" si="2"/>
        <v>825.84644427711646</v>
      </c>
      <c r="Q14" s="42">
        <v>4.8</v>
      </c>
      <c r="R14" s="43">
        <f t="shared" si="3"/>
        <v>1909.4211178198668</v>
      </c>
      <c r="S14" s="43"/>
      <c r="T14" s="42">
        <v>5</v>
      </c>
      <c r="U14" s="43">
        <f t="shared" si="4"/>
        <v>1996.333333333333</v>
      </c>
      <c r="W14" s="42">
        <v>6.5</v>
      </c>
      <c r="X14" s="43">
        <f t="shared" si="5"/>
        <v>3417.059519984165</v>
      </c>
      <c r="Z14" s="42">
        <v>6.5</v>
      </c>
      <c r="AA14" s="43">
        <f t="shared" si="6"/>
        <v>3345.3183722479403</v>
      </c>
      <c r="AC14" s="45">
        <v>7.5</v>
      </c>
      <c r="AD14" s="44">
        <f t="shared" si="7"/>
        <v>4458.0667053373236</v>
      </c>
      <c r="AE14" s="43"/>
      <c r="AF14" s="46">
        <v>10</v>
      </c>
      <c r="AG14" s="43">
        <f t="shared" si="8"/>
        <v>7985.3333333333321</v>
      </c>
      <c r="AI14" s="45">
        <v>12</v>
      </c>
      <c r="AJ14" s="43">
        <f t="shared" si="9"/>
        <v>11498.879999999997</v>
      </c>
      <c r="AL14" s="3" t="e">
        <f t="shared" si="15"/>
        <v>#REF!</v>
      </c>
      <c r="AM14" s="4" t="e">
        <f t="shared" si="16"/>
        <v>#REF!</v>
      </c>
      <c r="AN14" s="7"/>
      <c r="AO14" s="6" t="e">
        <f t="shared" si="11"/>
        <v>#REF!</v>
      </c>
      <c r="AP14" s="4" t="e">
        <f t="shared" si="12"/>
        <v>#REF!</v>
      </c>
      <c r="AQ14" s="43"/>
      <c r="AU14" s="43"/>
      <c r="AY14" s="11"/>
      <c r="AZ14" s="10"/>
      <c r="BA14" s="10"/>
      <c r="BB14" s="10"/>
      <c r="BC14" s="12"/>
    </row>
    <row r="15" spans="1:57">
      <c r="A15" s="38">
        <v>1.55</v>
      </c>
      <c r="B15" s="39">
        <f t="shared" si="14"/>
        <v>56.909199109268791</v>
      </c>
      <c r="C15" s="39">
        <v>30</v>
      </c>
      <c r="D15" s="40"/>
      <c r="E15" s="38">
        <v>1.875</v>
      </c>
      <c r="F15" s="39">
        <f t="shared" si="13"/>
        <v>80.530021589666433</v>
      </c>
      <c r="G15" s="39"/>
      <c r="H15" s="46">
        <v>2</v>
      </c>
      <c r="I15" s="39">
        <f t="shared" si="0"/>
        <v>84.566846400666051</v>
      </c>
      <c r="J15" s="39"/>
      <c r="K15" s="38">
        <v>2.2000000000000002</v>
      </c>
      <c r="L15" s="39">
        <f t="shared" si="1"/>
        <v>96.169797764715284</v>
      </c>
      <c r="M15" s="39"/>
      <c r="N15" s="38">
        <v>3.4</v>
      </c>
      <c r="O15" s="39">
        <f t="shared" si="2"/>
        <v>231.17620187108386</v>
      </c>
      <c r="Q15" s="42">
        <v>5</v>
      </c>
      <c r="R15" s="43">
        <f t="shared" si="3"/>
        <v>514.33607801942662</v>
      </c>
      <c r="S15" s="43"/>
      <c r="T15" s="42">
        <v>5.5</v>
      </c>
      <c r="U15" s="43">
        <f t="shared" si="4"/>
        <v>601.06123602947048</v>
      </c>
      <c r="W15" s="42">
        <v>7</v>
      </c>
      <c r="X15" s="43">
        <f t="shared" si="5"/>
        <v>986.89836178219787</v>
      </c>
      <c r="Z15" s="42">
        <v>7</v>
      </c>
      <c r="AA15" s="43">
        <f t="shared" si="6"/>
        <v>958.43961254252565</v>
      </c>
      <c r="AC15" s="45">
        <v>8</v>
      </c>
      <c r="AD15" s="44">
        <f t="shared" si="7"/>
        <v>1251.8394939330944</v>
      </c>
      <c r="AE15" s="43"/>
      <c r="AF15" s="47">
        <v>10.5</v>
      </c>
      <c r="AG15" s="43">
        <f t="shared" si="8"/>
        <v>2172.1493045138623</v>
      </c>
      <c r="AI15" s="45">
        <v>12.5</v>
      </c>
      <c r="AJ15" s="43">
        <f t="shared" si="9"/>
        <v>3074.4807625001026</v>
      </c>
      <c r="AL15" s="3" t="e">
        <f t="shared" si="15"/>
        <v>#REF!</v>
      </c>
      <c r="AM15" s="4" t="e">
        <f t="shared" si="16"/>
        <v>#REF!</v>
      </c>
      <c r="AN15" s="7"/>
      <c r="AO15" s="6" t="e">
        <f t="shared" si="11"/>
        <v>#REF!</v>
      </c>
      <c r="AP15" s="4" t="e">
        <f t="shared" si="12"/>
        <v>#REF!</v>
      </c>
      <c r="AQ15" s="43"/>
      <c r="AU15" s="43"/>
      <c r="AY15" s="11"/>
      <c r="AZ15" s="10"/>
      <c r="BA15" s="10"/>
      <c r="BB15" s="10"/>
      <c r="BC15" s="12"/>
    </row>
    <row r="16" spans="1:57">
      <c r="A16" s="38">
        <v>1.55</v>
      </c>
      <c r="B16" s="39">
        <f t="shared" si="14"/>
        <v>232.33083248026577</v>
      </c>
      <c r="C16" s="39">
        <v>500</v>
      </c>
      <c r="D16" s="40"/>
      <c r="E16" s="38">
        <v>1.875</v>
      </c>
      <c r="F16" s="39">
        <f t="shared" si="13"/>
        <v>328.76243644999295</v>
      </c>
      <c r="G16" s="39"/>
      <c r="H16" s="46">
        <v>2</v>
      </c>
      <c r="I16" s="39">
        <f t="shared" si="0"/>
        <v>345.24270472991998</v>
      </c>
      <c r="J16" s="39"/>
      <c r="K16" s="38">
        <v>2.2000000000000002</v>
      </c>
      <c r="L16" s="39">
        <f t="shared" si="1"/>
        <v>392.61155531700444</v>
      </c>
      <c r="M16" s="39"/>
      <c r="N16" s="38">
        <v>3.4</v>
      </c>
      <c r="O16" s="39">
        <f t="shared" si="2"/>
        <v>943.77289209798869</v>
      </c>
      <c r="Q16" s="42">
        <v>5</v>
      </c>
      <c r="R16" s="43">
        <f t="shared" si="3"/>
        <v>2099.7682457531896</v>
      </c>
      <c r="S16" s="43"/>
      <c r="T16" s="42">
        <v>5.5</v>
      </c>
      <c r="U16" s="43">
        <f t="shared" si="4"/>
        <v>2453.8222207312779</v>
      </c>
      <c r="W16" s="42">
        <v>7</v>
      </c>
      <c r="X16" s="43">
        <f t="shared" si="5"/>
        <v>4028.9956905916929</v>
      </c>
      <c r="Z16" s="42">
        <v>7</v>
      </c>
      <c r="AA16" s="43">
        <f t="shared" si="6"/>
        <v>3912.813333333333</v>
      </c>
      <c r="AC16" s="45">
        <v>8</v>
      </c>
      <c r="AD16" s="44">
        <f t="shared" si="7"/>
        <v>5110.6133333333319</v>
      </c>
      <c r="AE16" s="43"/>
      <c r="AF16" s="46">
        <v>10.5</v>
      </c>
      <c r="AG16" s="43">
        <f t="shared" si="8"/>
        <v>8867.7624020005314</v>
      </c>
      <c r="AI16" s="45">
        <v>12.5</v>
      </c>
      <c r="AJ16" s="43">
        <f t="shared" si="9"/>
        <v>12551.515153547009</v>
      </c>
      <c r="AL16" s="3" t="e">
        <f t="shared" si="15"/>
        <v>#REF!</v>
      </c>
      <c r="AM16" s="4" t="e">
        <f t="shared" si="16"/>
        <v>#REF!</v>
      </c>
      <c r="AN16" s="7"/>
      <c r="AO16" s="6" t="e">
        <f t="shared" si="11"/>
        <v>#REF!</v>
      </c>
      <c r="AP16" s="4" t="e">
        <f t="shared" si="12"/>
        <v>#REF!</v>
      </c>
      <c r="AQ16" s="43"/>
      <c r="AU16" s="43"/>
      <c r="AY16" s="11"/>
      <c r="AZ16" s="10"/>
      <c r="BA16" s="10"/>
      <c r="BB16" s="10"/>
      <c r="BC16" s="12"/>
    </row>
    <row r="17" spans="1:55">
      <c r="A17" s="38">
        <v>0.8</v>
      </c>
      <c r="B17" s="39">
        <f t="shared" si="14"/>
        <v>12.279074926512306</v>
      </c>
      <c r="C17" s="39">
        <v>30</v>
      </c>
      <c r="D17" s="48"/>
      <c r="E17" s="41">
        <v>0.8</v>
      </c>
      <c r="F17" s="39">
        <f t="shared" si="13"/>
        <v>12.184936291405617</v>
      </c>
      <c r="H17" s="46">
        <v>2.2000000000000002</v>
      </c>
      <c r="I17" s="39">
        <f t="shared" si="0"/>
        <v>108.72451368819448</v>
      </c>
      <c r="J17" s="49"/>
      <c r="K17" s="46">
        <v>2.4</v>
      </c>
      <c r="L17" s="39">
        <f t="shared" si="1"/>
        <v>116.92768606883388</v>
      </c>
      <c r="M17" s="49"/>
      <c r="N17" s="46">
        <v>3.6</v>
      </c>
      <c r="O17" s="39">
        <f t="shared" si="2"/>
        <v>263.08729365487619</v>
      </c>
      <c r="Q17" s="45">
        <v>5.2</v>
      </c>
      <c r="R17" s="43">
        <f t="shared" si="3"/>
        <v>565.01355710689666</v>
      </c>
      <c r="S17" s="50"/>
      <c r="T17" s="45">
        <v>6</v>
      </c>
      <c r="U17" s="43">
        <f t="shared" si="4"/>
        <v>730.79803793021165</v>
      </c>
      <c r="W17" s="45">
        <v>7.5</v>
      </c>
      <c r="X17" s="43">
        <f t="shared" si="5"/>
        <v>1157.2561755437096</v>
      </c>
      <c r="Z17" s="45">
        <v>7.5</v>
      </c>
      <c r="AA17" s="43">
        <f t="shared" si="6"/>
        <v>1112.0937896451744</v>
      </c>
      <c r="AC17" s="45">
        <v>8.5</v>
      </c>
      <c r="AD17" s="44">
        <f t="shared" si="7"/>
        <v>1426.3170987069134</v>
      </c>
      <c r="AE17" s="50"/>
      <c r="AF17" s="46">
        <v>11</v>
      </c>
      <c r="AG17" s="43">
        <f t="shared" si="8"/>
        <v>2404.2449441178819</v>
      </c>
      <c r="AI17" s="47">
        <v>13</v>
      </c>
      <c r="AJ17" s="43">
        <f t="shared" si="9"/>
        <v>3348.020897872329</v>
      </c>
      <c r="AL17" s="3" t="e">
        <f>IF($C$2=2,A17,IF($C$2=2.5,F17,IF($C$2=3,H17,IF($C$2=4,K17,IF($C$2=6,N17,IF($C$2=8,Q17,IF($C$2&gt;8,AO17)))))))</f>
        <v>#REF!</v>
      </c>
      <c r="AM17" s="4" t="e">
        <f t="shared" si="16"/>
        <v>#REF!</v>
      </c>
      <c r="AN17" s="7"/>
      <c r="AO17" s="6" t="e">
        <f t="shared" si="11"/>
        <v>#REF!</v>
      </c>
      <c r="AP17" s="4" t="e">
        <f t="shared" si="12"/>
        <v>#REF!</v>
      </c>
      <c r="AQ17" s="50"/>
      <c r="AU17" s="50"/>
      <c r="AY17" s="11"/>
      <c r="AZ17" s="10"/>
      <c r="BA17" s="10"/>
      <c r="BB17" s="10"/>
      <c r="BC17" s="12"/>
    </row>
    <row r="18" spans="1:55">
      <c r="A18" s="38">
        <v>0.8</v>
      </c>
      <c r="B18" s="39">
        <f t="shared" si="14"/>
        <v>50.129113472263327</v>
      </c>
      <c r="C18" s="39">
        <v>500</v>
      </c>
      <c r="D18" s="48"/>
      <c r="E18" s="41">
        <v>0.8</v>
      </c>
      <c r="F18" s="39">
        <f t="shared" si="13"/>
        <v>49.744794103774254</v>
      </c>
      <c r="H18" s="46">
        <v>2.2000000000000002</v>
      </c>
      <c r="I18" s="39">
        <f t="shared" si="0"/>
        <v>443.86596844720265</v>
      </c>
      <c r="J18" s="49"/>
      <c r="K18" s="46">
        <v>2.4</v>
      </c>
      <c r="L18" s="39">
        <f t="shared" si="1"/>
        <v>477.35527945496671</v>
      </c>
      <c r="M18" s="49"/>
      <c r="N18" s="46">
        <v>3.6</v>
      </c>
      <c r="O18" s="39">
        <f t="shared" si="2"/>
        <v>1074.0493787736752</v>
      </c>
      <c r="Q18" s="45">
        <v>5.2</v>
      </c>
      <c r="R18" s="43">
        <f t="shared" si="3"/>
        <v>2306.6581877779677</v>
      </c>
      <c r="S18" s="50"/>
      <c r="T18" s="45">
        <v>6</v>
      </c>
      <c r="U18" s="43">
        <f t="shared" si="4"/>
        <v>2983.4704965935416</v>
      </c>
      <c r="W18" s="45">
        <v>7.5</v>
      </c>
      <c r="X18" s="43">
        <f t="shared" si="5"/>
        <v>4724.4785529446754</v>
      </c>
      <c r="Z18" s="45">
        <v>7.5</v>
      </c>
      <c r="AA18" s="43">
        <f t="shared" si="6"/>
        <v>4540.1038845812127</v>
      </c>
      <c r="AC18" s="45">
        <v>8.5</v>
      </c>
      <c r="AD18" s="44">
        <f t="shared" si="7"/>
        <v>5822.9151720647424</v>
      </c>
      <c r="AE18" s="50"/>
      <c r="AF18" s="46">
        <v>11</v>
      </c>
      <c r="AG18" s="43">
        <f t="shared" si="8"/>
        <v>9815.2888829251115</v>
      </c>
      <c r="AI18" s="46">
        <v>13</v>
      </c>
      <c r="AJ18" s="43">
        <f t="shared" si="9"/>
        <v>13668.23807993666</v>
      </c>
      <c r="AL18" s="3" t="e">
        <f>IF($C$2=2,A18,IF($C$2=2.5,F18,IF($C$2=3,H18,IF($C$2=4,K18,IF($C$2=6,N18,IF($C$2=8,Q18,IF($C$2&gt;8,AO18)))))))</f>
        <v>#REF!</v>
      </c>
      <c r="AM18" s="4" t="e">
        <f t="shared" si="16"/>
        <v>#REF!</v>
      </c>
      <c r="AN18" s="7"/>
      <c r="AO18" s="6" t="e">
        <f t="shared" si="11"/>
        <v>#REF!</v>
      </c>
      <c r="AP18" s="4" t="e">
        <f t="shared" si="12"/>
        <v>#REF!</v>
      </c>
      <c r="AQ18" s="50"/>
      <c r="AU18" s="50"/>
      <c r="AY18" s="11"/>
      <c r="AZ18" s="10"/>
      <c r="BA18" s="10"/>
      <c r="BB18" s="10"/>
      <c r="BC18" s="12"/>
    </row>
    <row r="19" spans="1:55">
      <c r="A19" s="38">
        <v>1</v>
      </c>
      <c r="B19" s="39">
        <f t="shared" si="14"/>
        <v>19.559992092704601</v>
      </c>
      <c r="C19" s="39">
        <v>30</v>
      </c>
      <c r="D19" s="48"/>
      <c r="E19" s="41">
        <v>1</v>
      </c>
      <c r="F19" s="39">
        <f t="shared" si="13"/>
        <v>19.186054572675474</v>
      </c>
      <c r="H19" s="46">
        <v>2.29</v>
      </c>
      <c r="I19" s="39">
        <f t="shared" si="0"/>
        <v>122.20620841912601</v>
      </c>
      <c r="J19" s="49"/>
      <c r="K19" s="46">
        <v>2.6</v>
      </c>
      <c r="L19" s="39">
        <f t="shared" si="1"/>
        <v>141.25338927672416</v>
      </c>
      <c r="M19" s="49"/>
      <c r="N19" s="46">
        <v>3.8</v>
      </c>
      <c r="O19" s="39">
        <f t="shared" si="2"/>
        <v>298.54657270698556</v>
      </c>
      <c r="Q19" s="45">
        <v>5.4</v>
      </c>
      <c r="R19" s="43">
        <f t="shared" si="3"/>
        <v>620.39457802354468</v>
      </c>
      <c r="S19" s="50"/>
      <c r="T19" s="45">
        <v>6.5</v>
      </c>
      <c r="U19" s="43">
        <f t="shared" si="4"/>
        <v>882.83368297952586</v>
      </c>
      <c r="W19" s="45">
        <v>8</v>
      </c>
      <c r="X19" s="43">
        <f t="shared" si="5"/>
        <v>1353.0695424106568</v>
      </c>
      <c r="Z19" s="45">
        <v>8</v>
      </c>
      <c r="AA19" s="43">
        <f t="shared" si="6"/>
        <v>1282.3799489007663</v>
      </c>
      <c r="AC19" s="45">
        <v>9</v>
      </c>
      <c r="AD19" s="44">
        <f t="shared" si="7"/>
        <v>1617.1314467711632</v>
      </c>
      <c r="AE19" s="50"/>
      <c r="AF19" s="46">
        <v>11.5</v>
      </c>
      <c r="AG19" s="43">
        <f t="shared" si="8"/>
        <v>2653.9174517531069</v>
      </c>
      <c r="AI19" s="46">
        <v>13.5</v>
      </c>
      <c r="AJ19" s="43">
        <f t="shared" si="9"/>
        <v>3638.5457552351168</v>
      </c>
      <c r="AL19" s="3" t="e">
        <f>IF($C$2=2,A19,IF($C$2=2.5,F19,IF($C$2=3,H19,IF($C$2=4,K19,IF($C$2=6,N19,IF($C$2=8,Q19,IF($C$2&gt;8,AO19)))))))</f>
        <v>#REF!</v>
      </c>
      <c r="AM19" s="4" t="e">
        <f t="shared" si="16"/>
        <v>#REF!</v>
      </c>
      <c r="AN19" s="7"/>
      <c r="AO19" s="6" t="e">
        <f t="shared" si="11"/>
        <v>#REF!</v>
      </c>
      <c r="AP19" s="4" t="e">
        <f t="shared" si="12"/>
        <v>#REF!</v>
      </c>
      <c r="AQ19" s="50"/>
      <c r="AU19" s="50"/>
      <c r="AY19" s="11"/>
      <c r="AZ19" s="10"/>
      <c r="BA19" s="10"/>
      <c r="BB19" s="10"/>
      <c r="BC19" s="12"/>
    </row>
    <row r="20" spans="1:55">
      <c r="A20" s="38">
        <v>1</v>
      </c>
      <c r="B20" s="39">
        <f t="shared" si="14"/>
        <v>79.85333333333331</v>
      </c>
      <c r="C20" s="39">
        <v>500</v>
      </c>
      <c r="D20" s="48"/>
      <c r="E20" s="41">
        <v>1</v>
      </c>
      <c r="F20" s="39">
        <f t="shared" si="13"/>
        <v>78.326739800411431</v>
      </c>
      <c r="H20" s="46">
        <v>2.29</v>
      </c>
      <c r="I20" s="39">
        <f t="shared" si="0"/>
        <v>498.90475671178734</v>
      </c>
      <c r="J20" s="49"/>
      <c r="K20" s="46">
        <v>2.6</v>
      </c>
      <c r="L20" s="39">
        <f t="shared" si="1"/>
        <v>576.66454694449192</v>
      </c>
      <c r="M20" s="49"/>
      <c r="N20" s="46">
        <v>3.8</v>
      </c>
      <c r="O20" s="39">
        <f t="shared" si="2"/>
        <v>1218.8112793147222</v>
      </c>
      <c r="Q20" s="45">
        <v>5.4</v>
      </c>
      <c r="R20" s="43">
        <f t="shared" si="3"/>
        <v>2532.7502589116175</v>
      </c>
      <c r="S20" s="50"/>
      <c r="T20" s="45">
        <v>6.5</v>
      </c>
      <c r="U20" s="43">
        <f t="shared" si="4"/>
        <v>3604.1534184030743</v>
      </c>
      <c r="W20" s="45">
        <v>8</v>
      </c>
      <c r="X20" s="43">
        <f t="shared" si="5"/>
        <v>5523.8832756787197</v>
      </c>
      <c r="Z20" s="45">
        <v>8</v>
      </c>
      <c r="AA20" s="43">
        <f t="shared" si="6"/>
        <v>5235.2942186387381</v>
      </c>
      <c r="AC20" s="45">
        <v>9</v>
      </c>
      <c r="AD20" s="44">
        <f t="shared" si="7"/>
        <v>6601.9114859968076</v>
      </c>
      <c r="AE20" s="50"/>
      <c r="AF20" s="46">
        <v>11.5</v>
      </c>
      <c r="AG20" s="43">
        <f t="shared" si="8"/>
        <v>10834.572627104173</v>
      </c>
      <c r="AI20" s="46">
        <v>13.5</v>
      </c>
      <c r="AJ20" s="43">
        <f t="shared" si="9"/>
        <v>14854.300843492818</v>
      </c>
      <c r="AL20" s="3" t="e">
        <f>IF($C$2=2,A20,IF($C$2=2.5,F20,IF($C$2=3,H20,IF($C$2=4,K20,IF($C$2=6,N20,IF($C$2=8,Q20,IF($C$2&gt;8,AO20)))))))</f>
        <v>#REF!</v>
      </c>
      <c r="AM20" s="4" t="e">
        <f t="shared" si="16"/>
        <v>#REF!</v>
      </c>
      <c r="AN20" s="7"/>
      <c r="AO20" s="6" t="e">
        <f t="shared" si="11"/>
        <v>#REF!</v>
      </c>
      <c r="AP20" s="4" t="e">
        <f t="shared" si="12"/>
        <v>#REF!</v>
      </c>
      <c r="AQ20" s="50"/>
      <c r="AU20" s="50"/>
      <c r="AY20" s="11"/>
      <c r="AZ20" s="10"/>
      <c r="BA20" s="10"/>
      <c r="BB20" s="10"/>
      <c r="BC20" s="12"/>
    </row>
    <row r="21" spans="1:55">
      <c r="A21" s="38">
        <v>1.2</v>
      </c>
      <c r="B21" s="39">
        <f t="shared" si="14"/>
        <v>29.23192151720847</v>
      </c>
      <c r="C21" s="39">
        <v>30</v>
      </c>
      <c r="D21" s="48"/>
      <c r="E21" s="41">
        <v>1.2</v>
      </c>
      <c r="F21" s="39">
        <f t="shared" si="13"/>
        <v>28.025999791204352</v>
      </c>
      <c r="H21" s="41">
        <v>1.4</v>
      </c>
      <c r="I21" s="39">
        <f t="shared" ref="I21:I28" si="17">11.978*POWER(H21,2)*SQRT($C21/12)*SQRT(1/(1-(POWER(H21/3,4))))</f>
        <v>38.033061636081086</v>
      </c>
      <c r="J21" s="17"/>
      <c r="K21" s="46">
        <v>2.8</v>
      </c>
      <c r="L21" s="39">
        <f t="shared" si="1"/>
        <v>170.33039498250653</v>
      </c>
      <c r="M21" s="49"/>
      <c r="N21" s="46">
        <v>4</v>
      </c>
      <c r="O21" s="39">
        <f t="shared" si="2"/>
        <v>338.26738560266421</v>
      </c>
      <c r="Q21" s="45">
        <v>5.6</v>
      </c>
      <c r="R21" s="43">
        <f t="shared" si="3"/>
        <v>681.32157993002613</v>
      </c>
      <c r="S21" s="50"/>
      <c r="T21" s="45">
        <v>7</v>
      </c>
      <c r="U21" s="43">
        <f t="shared" si="4"/>
        <v>1064.5649686406659</v>
      </c>
      <c r="W21" s="45">
        <v>8.5</v>
      </c>
      <c r="X21" s="43">
        <f t="shared" si="5"/>
        <v>1581.8512638631505</v>
      </c>
      <c r="Z21" s="45">
        <v>8.5</v>
      </c>
      <c r="AA21" s="43">
        <f t="shared" si="6"/>
        <v>1471.9930746004179</v>
      </c>
      <c r="AC21" s="45">
        <v>9.5</v>
      </c>
      <c r="AD21" s="44">
        <f t="shared" si="7"/>
        <v>1826.5006428419092</v>
      </c>
      <c r="AE21" s="50"/>
      <c r="AF21" s="45">
        <v>12</v>
      </c>
      <c r="AG21" s="43">
        <f t="shared" si="8"/>
        <v>2923.1921517208466</v>
      </c>
      <c r="AI21" s="46">
        <v>14</v>
      </c>
      <c r="AJ21" s="43">
        <f t="shared" si="9"/>
        <v>3947.5934471287915</v>
      </c>
      <c r="AL21" s="3" t="e">
        <f>IF($C$2=2,A21,IF($C$2=2.5,F21,IF($C$2=3,#REF!,IF($C$2=4,K21,IF($C$2=6,N21,IF($C$2=8,Q21,IF($C$2&gt;8,AO21)))))))</f>
        <v>#REF!</v>
      </c>
      <c r="AM21" s="4" t="e">
        <f t="shared" si="16"/>
        <v>#REF!</v>
      </c>
      <c r="AN21" s="7"/>
      <c r="AO21" s="6" t="e">
        <f t="shared" si="11"/>
        <v>#REF!</v>
      </c>
      <c r="AP21" s="4" t="e">
        <f t="shared" si="12"/>
        <v>#REF!</v>
      </c>
      <c r="AQ21" s="50"/>
      <c r="AU21" s="50"/>
      <c r="AY21" s="11"/>
      <c r="AZ21" s="10"/>
      <c r="BA21" s="10"/>
      <c r="BB21" s="10"/>
      <c r="BC21" s="12"/>
    </row>
    <row r="22" spans="1:55">
      <c r="A22" s="38">
        <v>1.2</v>
      </c>
      <c r="B22" s="39">
        <f t="shared" si="14"/>
        <v>119.33881986374168</v>
      </c>
      <c r="C22" s="39">
        <v>500</v>
      </c>
      <c r="D22" s="48"/>
      <c r="E22" s="41">
        <v>1.2</v>
      </c>
      <c r="F22" s="39">
        <f t="shared" si="13"/>
        <v>114.41566503299758</v>
      </c>
      <c r="H22" s="41">
        <v>1.4</v>
      </c>
      <c r="I22" s="39">
        <f t="shared" si="17"/>
        <v>155.26932394036834</v>
      </c>
      <c r="J22" s="17"/>
      <c r="K22" s="46">
        <v>2.8</v>
      </c>
      <c r="L22" s="39">
        <f t="shared" si="1"/>
        <v>695.37092565642831</v>
      </c>
      <c r="M22" s="49"/>
      <c r="N22" s="46">
        <v>4</v>
      </c>
      <c r="O22" s="39">
        <f t="shared" si="2"/>
        <v>1380.9708189196799</v>
      </c>
      <c r="Q22" s="45">
        <v>5.6</v>
      </c>
      <c r="R22" s="43">
        <f t="shared" si="3"/>
        <v>2781.4837026257132</v>
      </c>
      <c r="S22" s="50"/>
      <c r="T22" s="45">
        <v>7</v>
      </c>
      <c r="U22" s="43">
        <f t="shared" si="4"/>
        <v>4346.0682853526787</v>
      </c>
      <c r="W22" s="45">
        <v>8.5</v>
      </c>
      <c r="X22" s="43">
        <f t="shared" si="5"/>
        <v>6457.8807424023216</v>
      </c>
      <c r="Z22" s="45">
        <v>8.5</v>
      </c>
      <c r="AA22" s="43">
        <f t="shared" si="6"/>
        <v>6009.3865628026606</v>
      </c>
      <c r="AC22" s="45">
        <v>9.5</v>
      </c>
      <c r="AD22" s="44">
        <f t="shared" si="7"/>
        <v>7456.6576497135611</v>
      </c>
      <c r="AE22" s="50"/>
      <c r="AF22" s="45">
        <v>12</v>
      </c>
      <c r="AG22" s="43">
        <f t="shared" si="8"/>
        <v>11933.881986374166</v>
      </c>
      <c r="AI22" s="46">
        <v>14</v>
      </c>
      <c r="AJ22" s="43">
        <f t="shared" si="9"/>
        <v>16115.982762366772</v>
      </c>
      <c r="AL22" s="3" t="e">
        <f>IF($C$2=2,A22,IF($C$2=2.5,F22,IF($C$2=3,#REF!,IF($C$2=4,K22,IF($C$2=6,N22,IF($C$2=8,Q22,IF($C$2&gt;8,AO22)))))))</f>
        <v>#REF!</v>
      </c>
      <c r="AM22" s="4" t="e">
        <f t="shared" si="16"/>
        <v>#REF!</v>
      </c>
      <c r="AN22" s="7"/>
      <c r="AO22" s="6" t="e">
        <f t="shared" si="11"/>
        <v>#REF!</v>
      </c>
      <c r="AP22" s="4" t="e">
        <f t="shared" si="12"/>
        <v>#REF!</v>
      </c>
      <c r="AQ22" s="50"/>
      <c r="AU22" s="50"/>
      <c r="AY22" s="11"/>
      <c r="AZ22" s="10"/>
      <c r="BA22" s="10"/>
      <c r="BB22" s="10"/>
      <c r="BC22" s="12"/>
    </row>
    <row r="23" spans="1:55">
      <c r="A23" s="38">
        <v>1.4</v>
      </c>
      <c r="B23" s="39">
        <f t="shared" si="14"/>
        <v>42.582598745626633</v>
      </c>
      <c r="C23" s="39">
        <v>30</v>
      </c>
      <c r="D23" s="48"/>
      <c r="E23" s="41">
        <v>1.4</v>
      </c>
      <c r="F23" s="39">
        <f t="shared" si="13"/>
        <v>39.092205862585629</v>
      </c>
      <c r="H23" s="41">
        <v>1.6</v>
      </c>
      <c r="I23" s="39">
        <f t="shared" si="17"/>
        <v>50.572559859268914</v>
      </c>
      <c r="J23" s="17"/>
      <c r="K23" s="46">
        <v>3</v>
      </c>
      <c r="L23" s="39">
        <f t="shared" si="1"/>
        <v>206.1568552695461</v>
      </c>
      <c r="M23" s="49"/>
      <c r="N23" s="46">
        <v>4.2</v>
      </c>
      <c r="O23" s="39">
        <f t="shared" si="2"/>
        <v>383.24338871063986</v>
      </c>
      <c r="Q23" s="45">
        <v>5.8</v>
      </c>
      <c r="R23" s="43">
        <f t="shared" si="3"/>
        <v>748.90288773577254</v>
      </c>
      <c r="S23" s="50"/>
      <c r="T23" s="45">
        <v>7.5</v>
      </c>
      <c r="U23" s="43">
        <f t="shared" si="4"/>
        <v>1288.4803454346629</v>
      </c>
      <c r="W23" s="45">
        <v>9</v>
      </c>
      <c r="X23" s="43">
        <f t="shared" si="5"/>
        <v>1855.4116974259146</v>
      </c>
      <c r="Z23" s="45">
        <v>9</v>
      </c>
      <c r="AA23" s="43">
        <f t="shared" si="6"/>
        <v>1684.6380227367677</v>
      </c>
      <c r="AC23" s="46">
        <v>10</v>
      </c>
      <c r="AD23" s="44">
        <f t="shared" si="7"/>
        <v>2057.3443120777065</v>
      </c>
      <c r="AE23" s="50"/>
      <c r="AF23" s="45">
        <v>12.5</v>
      </c>
      <c r="AG23" s="43">
        <f t="shared" si="8"/>
        <v>3214.6004876214161</v>
      </c>
      <c r="AI23" s="46">
        <v>14.5</v>
      </c>
      <c r="AJ23" s="43">
        <f t="shared" si="9"/>
        <v>4277.0103809072552</v>
      </c>
      <c r="AL23" s="3" t="e">
        <f>IF($C$2=2,A23,IF($C$2=2.5,F23,IF($C$2=3,#REF!,IF($C$2=4,K23,IF($C$2=6,N23,IF($C$2=8,Q23,IF($C$2&gt;8,AO23)))))))</f>
        <v>#REF!</v>
      </c>
      <c r="AM23" s="4" t="e">
        <f t="shared" si="16"/>
        <v>#REF!</v>
      </c>
      <c r="AN23" s="7"/>
      <c r="AO23" s="6" t="e">
        <f t="shared" si="11"/>
        <v>#REF!</v>
      </c>
      <c r="AP23" s="4" t="e">
        <f t="shared" si="12"/>
        <v>#REF!</v>
      </c>
      <c r="AQ23" s="50"/>
      <c r="AU23" s="50"/>
      <c r="AY23" s="11"/>
      <c r="AZ23" s="10"/>
      <c r="BA23" s="10"/>
      <c r="BB23" s="10"/>
      <c r="BC23" s="12"/>
    </row>
    <row r="24" spans="1:55">
      <c r="A24" s="38">
        <v>1.4</v>
      </c>
      <c r="B24" s="39">
        <f t="shared" si="14"/>
        <v>173.84273141410708</v>
      </c>
      <c r="C24" s="39">
        <v>500</v>
      </c>
      <c r="D24" s="48"/>
      <c r="E24" s="41">
        <v>1.4</v>
      </c>
      <c r="F24" s="39">
        <f t="shared" si="13"/>
        <v>159.59326213861985</v>
      </c>
      <c r="H24" s="41">
        <v>1.6</v>
      </c>
      <c r="I24" s="39">
        <f t="shared" si="17"/>
        <v>206.46161106927912</v>
      </c>
      <c r="J24" s="17"/>
      <c r="K24" s="46">
        <v>3</v>
      </c>
      <c r="L24" s="39">
        <f t="shared" si="1"/>
        <v>841.63183731198205</v>
      </c>
      <c r="M24" s="49"/>
      <c r="N24" s="46">
        <v>4.2</v>
      </c>
      <c r="O24" s="39">
        <f t="shared" si="2"/>
        <v>1564.5845827269645</v>
      </c>
      <c r="Q24" s="45">
        <v>5.8</v>
      </c>
      <c r="R24" s="43">
        <f t="shared" si="3"/>
        <v>3057.3832364157947</v>
      </c>
      <c r="S24" s="50"/>
      <c r="T24" s="45">
        <v>7.5</v>
      </c>
      <c r="U24" s="43">
        <f t="shared" si="4"/>
        <v>5260.1989831998872</v>
      </c>
      <c r="W24" s="45">
        <v>9</v>
      </c>
      <c r="X24" s="43">
        <f t="shared" si="5"/>
        <v>7574.6865358078385</v>
      </c>
      <c r="Z24" s="45">
        <v>9</v>
      </c>
      <c r="AA24" s="43">
        <f t="shared" si="6"/>
        <v>6877.5059283270775</v>
      </c>
      <c r="AC24" s="46">
        <v>10</v>
      </c>
      <c r="AD24" s="44">
        <f t="shared" si="7"/>
        <v>8399.0729830127584</v>
      </c>
      <c r="AE24" s="50"/>
      <c r="AF24" s="45">
        <v>12.5</v>
      </c>
      <c r="AG24" s="43">
        <f t="shared" si="8"/>
        <v>13123.551535957435</v>
      </c>
      <c r="AI24" s="46">
        <v>14.5</v>
      </c>
      <c r="AJ24" s="43">
        <f t="shared" si="9"/>
        <v>17460.821763015825</v>
      </c>
      <c r="AL24" s="3" t="e">
        <f>IF($C$2=2,A24,IF($C$2=2.5,F24,IF($C$2=3,#REF!,IF($C$2=4,K24,IF($C$2=6,N24,IF($C$2=8,Q24,IF($C$2&gt;8,AO24)))))))</f>
        <v>#REF!</v>
      </c>
      <c r="AM24" s="4" t="e">
        <f t="shared" si="16"/>
        <v>#REF!</v>
      </c>
      <c r="AN24" s="7"/>
      <c r="AO24" s="3" t="e">
        <f t="shared" si="11"/>
        <v>#REF!</v>
      </c>
      <c r="AP24" s="4" t="e">
        <f t="shared" si="12"/>
        <v>#REF!</v>
      </c>
      <c r="AQ24" s="50"/>
      <c r="AU24" s="50"/>
      <c r="AY24" s="11"/>
      <c r="AZ24" s="10"/>
      <c r="BA24" s="10"/>
      <c r="BB24" s="10"/>
      <c r="BC24" s="12"/>
    </row>
    <row r="25" spans="1:55">
      <c r="A25" s="38">
        <v>1.5</v>
      </c>
      <c r="B25" s="39">
        <f t="shared" si="14"/>
        <v>51.539213817386525</v>
      </c>
      <c r="C25" s="39">
        <v>30</v>
      </c>
      <c r="E25" s="41">
        <v>1.6</v>
      </c>
      <c r="F25" s="39">
        <f t="shared" si="13"/>
        <v>53.146315144213169</v>
      </c>
      <c r="H25" s="41">
        <v>1.8</v>
      </c>
      <c r="I25" s="39">
        <f t="shared" si="17"/>
        <v>65.771823413719048</v>
      </c>
      <c r="K25" s="38">
        <v>2</v>
      </c>
      <c r="L25" s="39">
        <f t="shared" si="1"/>
        <v>78.239968370818403</v>
      </c>
      <c r="N25" s="46">
        <v>4.4000000000000004</v>
      </c>
      <c r="O25" s="39">
        <f t="shared" si="2"/>
        <v>434.89805475277791</v>
      </c>
      <c r="P25" s="17"/>
      <c r="Q25" s="45">
        <v>6</v>
      </c>
      <c r="R25" s="43">
        <f t="shared" si="3"/>
        <v>824.6274210781844</v>
      </c>
      <c r="S25" s="49"/>
      <c r="T25" s="45">
        <v>5</v>
      </c>
      <c r="U25" s="43">
        <f t="shared" si="4"/>
        <v>488.99980231761509</v>
      </c>
      <c r="V25" s="43"/>
      <c r="W25" s="45">
        <v>6.5</v>
      </c>
      <c r="X25" s="43">
        <f t="shared" si="5"/>
        <v>837.00522446808225</v>
      </c>
      <c r="Y25" s="10"/>
      <c r="Z25" s="45">
        <v>9.5</v>
      </c>
      <c r="AA25" s="43">
        <f t="shared" si="6"/>
        <v>1925.5050382130387</v>
      </c>
      <c r="AB25" s="10"/>
      <c r="AC25" s="47">
        <v>10.5</v>
      </c>
      <c r="AD25" s="44">
        <f t="shared" ref="AD25:AD30" si="18">11.978*POWER(AC25,2)*SQRT($C25/12)*SQRT(1/(1-(POWER(AC25/16,4))))</f>
        <v>2313.5547321761974</v>
      </c>
      <c r="AE25" s="10"/>
      <c r="AF25" s="47">
        <v>13</v>
      </c>
      <c r="AG25" s="43">
        <f t="shared" ref="AG25:AG34" si="19">11.978*POWER(AF25,2)*SQRT($C25/12)*SQRT(1/(1-(POWER(AF25/20,4))))</f>
        <v>3531.3347319181034</v>
      </c>
      <c r="AH25" s="10"/>
      <c r="AI25" s="46">
        <v>15</v>
      </c>
      <c r="AJ25" s="43">
        <f t="shared" ref="AJ25:AJ34" si="20">11.978*POWER(AI25,2)*SQRT($C25/12)*SQRT(1/(1-(POWER(AI25/24,4))))</f>
        <v>4629.0247021748382</v>
      </c>
      <c r="AK25" s="10"/>
      <c r="AL25" s="3" t="e">
        <f>IF($C$2=2,A25,IF($C$2=2.5,F25,IF($C$2=3,#REF!,IF($C$2=4,K25,IF($C$2=6,N25,IF($C$2=8,Q25,IF($C$2&gt;8,AO25)))))))</f>
        <v>#REF!</v>
      </c>
      <c r="AM25" s="4" t="e">
        <f t="shared" ref="AM25:AM34" si="21">IF($C$2=2,B25,IF($C$2=2.5,F25,IF($C$2=3,I25,IF($C$2=4,L25,IF($C$2=6,O25,IF($C$2=8,R25,IF($C$2&gt;8,AP25)))))))</f>
        <v>#REF!</v>
      </c>
      <c r="AN25" s="51"/>
      <c r="AO25" s="3" t="e">
        <f t="shared" ref="AO25:AO34" si="22">IF($R$2=10,$T25,IF($R$2=12,$W25,IF($R$2=14,$Z25,IF($R$2=16,$AC25,IF($AG$2=20,$AF25,IF($AG$2=24,$AI25))))))</f>
        <v>#REF!</v>
      </c>
      <c r="AP25" s="4" t="e">
        <f t="shared" ref="AP25:AP34" si="23">IF($R$2=10,$U25,IF($R$2=12,$X25,IF($R$2=14,$AA25,IF($R$2=16,$AD25,IF($AG$2=20,$AG25,IF($AG$2=24,$AJ25))))))</f>
        <v>#REF!</v>
      </c>
      <c r="AQ25" s="10"/>
      <c r="AX25" s="16"/>
      <c r="BB25" s="17"/>
    </row>
    <row r="26" spans="1:55">
      <c r="A26" s="38">
        <v>1.5</v>
      </c>
      <c r="B26" s="39">
        <f t="shared" si="14"/>
        <v>210.40795932799551</v>
      </c>
      <c r="C26" s="39">
        <v>500</v>
      </c>
      <c r="E26" s="41">
        <v>1.6</v>
      </c>
      <c r="F26" s="39">
        <f t="shared" si="13"/>
        <v>216.96892302078737</v>
      </c>
      <c r="H26" s="41">
        <v>1.8</v>
      </c>
      <c r="I26" s="39">
        <f t="shared" si="17"/>
        <v>268.51234469341881</v>
      </c>
      <c r="K26" s="38">
        <v>2</v>
      </c>
      <c r="L26" s="39">
        <f t="shared" si="1"/>
        <v>319.41333333333324</v>
      </c>
      <c r="M26" s="17"/>
      <c r="N26" s="46">
        <v>4.4000000000000004</v>
      </c>
      <c r="O26" s="39">
        <f t="shared" si="2"/>
        <v>1775.4638737888106</v>
      </c>
      <c r="Q26" s="45">
        <v>6</v>
      </c>
      <c r="R26" s="43">
        <f t="shared" si="3"/>
        <v>3366.5273492479282</v>
      </c>
      <c r="S26" s="49"/>
      <c r="T26" s="45">
        <v>5</v>
      </c>
      <c r="U26" s="43">
        <f t="shared" si="4"/>
        <v>1996.333333333333</v>
      </c>
      <c r="V26" s="43"/>
      <c r="W26" s="45">
        <v>6.5</v>
      </c>
      <c r="X26" s="43">
        <f t="shared" si="5"/>
        <v>3417.059519984165</v>
      </c>
      <c r="Z26" s="45">
        <v>9.5</v>
      </c>
      <c r="AA26" s="43">
        <f t="shared" si="6"/>
        <v>7860.8414013002812</v>
      </c>
      <c r="AC26" s="46">
        <v>10.5</v>
      </c>
      <c r="AD26" s="44">
        <f t="shared" si="18"/>
        <v>9445.047643055128</v>
      </c>
      <c r="AF26" s="46">
        <v>13</v>
      </c>
      <c r="AG26" s="43">
        <f t="shared" si="19"/>
        <v>14416.613673612297</v>
      </c>
      <c r="AI26" s="46">
        <v>15</v>
      </c>
      <c r="AJ26" s="43">
        <f t="shared" si="20"/>
        <v>18897.914211778701</v>
      </c>
      <c r="AL26" s="3" t="e">
        <f>IF($C$2=2,A26,IF($C$2=2.5,F26,IF($C$2=3,#REF!,IF($C$2=4,K26,IF($C$2=6,N26,IF($C$2=8,Q26,IF($C$2&gt;8,AO26)))))))</f>
        <v>#REF!</v>
      </c>
      <c r="AM26" s="4" t="e">
        <f t="shared" si="21"/>
        <v>#REF!</v>
      </c>
      <c r="AN26" s="51"/>
      <c r="AO26" s="3" t="e">
        <f t="shared" si="22"/>
        <v>#REF!</v>
      </c>
      <c r="AP26" s="4" t="e">
        <f t="shared" si="23"/>
        <v>#REF!</v>
      </c>
      <c r="AQ26" s="10"/>
    </row>
    <row r="27" spans="1:55">
      <c r="A27" s="38">
        <v>1.55</v>
      </c>
      <c r="B27" s="39">
        <f t="shared" si="14"/>
        <v>56.909199109268791</v>
      </c>
      <c r="C27" s="39">
        <v>30</v>
      </c>
      <c r="E27" s="38">
        <v>1.875</v>
      </c>
      <c r="F27" s="39">
        <f t="shared" si="13"/>
        <v>80.530021589666433</v>
      </c>
      <c r="H27" s="41">
        <v>2</v>
      </c>
      <c r="I27" s="39">
        <f t="shared" si="17"/>
        <v>84.566846400666051</v>
      </c>
      <c r="K27" s="38">
        <v>2.2000000000000002</v>
      </c>
      <c r="L27" s="39">
        <f t="shared" si="1"/>
        <v>96.169797764715284</v>
      </c>
      <c r="M27" s="17"/>
      <c r="N27" s="46">
        <v>4.5999999999999996</v>
      </c>
      <c r="O27" s="39">
        <f t="shared" si="2"/>
        <v>495.34686266418061</v>
      </c>
      <c r="Q27" s="45">
        <v>5</v>
      </c>
      <c r="R27" s="43">
        <f t="shared" si="3"/>
        <v>514.33607801942662</v>
      </c>
      <c r="T27" s="45">
        <v>5.5</v>
      </c>
      <c r="U27" s="43">
        <f t="shared" si="4"/>
        <v>601.06123602947048</v>
      </c>
      <c r="W27" s="45">
        <v>7</v>
      </c>
      <c r="X27" s="43">
        <f t="shared" si="5"/>
        <v>986.89836178219787</v>
      </c>
      <c r="Z27" s="46">
        <v>10</v>
      </c>
      <c r="AA27" s="43">
        <f t="shared" si="6"/>
        <v>2202.0588047974643</v>
      </c>
      <c r="AC27" s="46">
        <v>11</v>
      </c>
      <c r="AD27" s="44">
        <f t="shared" si="18"/>
        <v>2600.4115681186709</v>
      </c>
      <c r="AF27" s="46">
        <v>13.5</v>
      </c>
      <c r="AG27" s="43">
        <f t="shared" si="19"/>
        <v>3877.4661126471533</v>
      </c>
      <c r="AI27" s="46">
        <v>15.5</v>
      </c>
      <c r="AJ27" s="43">
        <f t="shared" si="20"/>
        <v>5006.3428142922039</v>
      </c>
      <c r="AL27" s="3" t="e">
        <f>IF($C$2=2,A27,IF($C$2=2.5,F27,IF($C$2=3,#REF!,IF($C$2=4,K27,IF($C$2=6,N27,IF($C$2=8,Q27,IF($C$2&gt;8,AO27)))))))</f>
        <v>#REF!</v>
      </c>
      <c r="AM27" s="4" t="e">
        <f t="shared" si="21"/>
        <v>#REF!</v>
      </c>
      <c r="AN27" s="7"/>
      <c r="AO27" s="3" t="e">
        <f t="shared" si="22"/>
        <v>#REF!</v>
      </c>
      <c r="AP27" s="4" t="e">
        <f t="shared" si="23"/>
        <v>#REF!</v>
      </c>
    </row>
    <row r="28" spans="1:55">
      <c r="A28" s="38">
        <v>1.55</v>
      </c>
      <c r="B28" s="39">
        <f t="shared" si="14"/>
        <v>232.33083248026577</v>
      </c>
      <c r="C28" s="39">
        <v>500</v>
      </c>
      <c r="E28" s="38">
        <v>1.875</v>
      </c>
      <c r="F28" s="39">
        <f t="shared" si="13"/>
        <v>328.76243644999295</v>
      </c>
      <c r="H28" s="41">
        <v>2</v>
      </c>
      <c r="I28" s="39">
        <f t="shared" si="17"/>
        <v>345.24270472991998</v>
      </c>
      <c r="K28" s="38">
        <v>2.2000000000000002</v>
      </c>
      <c r="L28" s="39">
        <f t="shared" si="1"/>
        <v>392.61155531700444</v>
      </c>
      <c r="M28" s="17"/>
      <c r="N28" s="46">
        <v>4.5999999999999996</v>
      </c>
      <c r="O28" s="39">
        <f t="shared" si="2"/>
        <v>2022.2450986928961</v>
      </c>
      <c r="Q28" s="45">
        <v>5</v>
      </c>
      <c r="R28" s="43">
        <f t="shared" si="3"/>
        <v>2099.7682457531896</v>
      </c>
      <c r="T28" s="45">
        <v>5.5</v>
      </c>
      <c r="U28" s="43">
        <f t="shared" si="4"/>
        <v>2453.8222207312779</v>
      </c>
      <c r="W28" s="45">
        <v>7</v>
      </c>
      <c r="X28" s="43">
        <f t="shared" si="5"/>
        <v>4028.9956905916929</v>
      </c>
      <c r="Z28" s="46">
        <v>10</v>
      </c>
      <c r="AA28" s="43">
        <f t="shared" si="6"/>
        <v>8989.8674255946225</v>
      </c>
      <c r="AC28" s="46">
        <v>11</v>
      </c>
      <c r="AD28" s="44">
        <f t="shared" si="18"/>
        <v>10616.135771869005</v>
      </c>
      <c r="AF28" s="46">
        <v>13.5</v>
      </c>
      <c r="AG28" s="43">
        <f t="shared" si="19"/>
        <v>15829.689118197608</v>
      </c>
      <c r="AI28" s="46">
        <v>15.5</v>
      </c>
      <c r="AJ28" s="43">
        <f t="shared" si="20"/>
        <v>20438.308954108368</v>
      </c>
      <c r="AL28" s="3" t="e">
        <f>IF($C$2=2,A28,IF($C$2=2.5,F28,IF($C$2=3,#REF!,IF($C$2=4,K28,IF($C$2=6,N28,IF($C$2=8,Q28,IF($C$2&gt;8,AO28)))))))</f>
        <v>#REF!</v>
      </c>
      <c r="AM28" s="4" t="e">
        <f t="shared" si="21"/>
        <v>#REF!</v>
      </c>
      <c r="AN28" s="7"/>
      <c r="AO28" s="3" t="e">
        <f t="shared" si="22"/>
        <v>#REF!</v>
      </c>
      <c r="AP28" s="4" t="e">
        <f t="shared" si="23"/>
        <v>#REF!</v>
      </c>
    </row>
    <row r="29" spans="1:55">
      <c r="C29" s="39">
        <v>30</v>
      </c>
      <c r="AC29" s="46">
        <v>11.5</v>
      </c>
      <c r="AD29" s="44">
        <f t="shared" si="18"/>
        <v>2925.2408064201404</v>
      </c>
      <c r="AF29" s="46">
        <v>14</v>
      </c>
      <c r="AG29" s="43">
        <f t="shared" si="19"/>
        <v>4258.2598745626638</v>
      </c>
      <c r="AI29" s="46">
        <v>16</v>
      </c>
      <c r="AJ29" s="43">
        <f t="shared" si="20"/>
        <v>5412.2781696426273</v>
      </c>
      <c r="AL29" s="3" t="e">
        <f>IF($C$2=2,A29,IF($C$2=2.5,F29,IF($C$2=3,#REF!,IF($C$2=4,K29,IF($C$2=6,N29,IF($C$2=8,Q29,IF($C$2&gt;8,AO29)))))))</f>
        <v>#REF!</v>
      </c>
      <c r="AM29" s="4" t="e">
        <f t="shared" si="21"/>
        <v>#REF!</v>
      </c>
      <c r="AN29" s="7"/>
      <c r="AO29" s="3" t="e">
        <f t="shared" si="22"/>
        <v>#REF!</v>
      </c>
      <c r="AP29" s="4" t="e">
        <f t="shared" si="23"/>
        <v>#REF!</v>
      </c>
    </row>
    <row r="30" spans="1:55">
      <c r="A30" s="52"/>
      <c r="B30" s="52"/>
      <c r="C30" s="39">
        <v>500</v>
      </c>
      <c r="AC30" s="46">
        <v>11.5</v>
      </c>
      <c r="AD30" s="44">
        <f t="shared" si="18"/>
        <v>11942.245584161541</v>
      </c>
      <c r="AF30" s="46">
        <v>14</v>
      </c>
      <c r="AG30" s="43">
        <f t="shared" si="19"/>
        <v>17384.273141410715</v>
      </c>
      <c r="AI30" s="46">
        <v>16</v>
      </c>
      <c r="AJ30" s="43">
        <f t="shared" si="20"/>
        <v>22095.533102714879</v>
      </c>
      <c r="AL30" s="3" t="e">
        <f>IF($C$2=2,A30,IF($C$2=2.5,F30,IF($C$2=3,#REF!,IF($C$2=4,K30,IF($C$2=6,N30,IF($C$2=8,Q30,IF($C$2&gt;8,AO30)))))))</f>
        <v>#REF!</v>
      </c>
      <c r="AM30" s="4" t="e">
        <f t="shared" si="21"/>
        <v>#REF!</v>
      </c>
      <c r="AN30" s="7"/>
      <c r="AO30" s="3" t="e">
        <f t="shared" si="22"/>
        <v>#REF!</v>
      </c>
      <c r="AP30" s="4" t="e">
        <f t="shared" si="23"/>
        <v>#REF!</v>
      </c>
    </row>
    <row r="31" spans="1:55">
      <c r="A31" s="17"/>
      <c r="B31" s="1"/>
      <c r="AF31" s="46">
        <v>14.5</v>
      </c>
      <c r="AG31" s="43">
        <f t="shared" si="19"/>
        <v>0</v>
      </c>
      <c r="AI31" s="46">
        <v>16.5</v>
      </c>
      <c r="AJ31" s="43">
        <f t="shared" si="20"/>
        <v>0</v>
      </c>
      <c r="AL31" s="3" t="e">
        <f>IF($C$2=2,A31,IF($C$2=2.5,F31,IF($C$2=3,#REF!,IF($C$2=4,K31,IF($C$2=6,N31,IF($C$2=8,Q31,IF($C$2&gt;8,AO31)))))))</f>
        <v>#REF!</v>
      </c>
      <c r="AM31" s="4" t="e">
        <f t="shared" si="21"/>
        <v>#REF!</v>
      </c>
      <c r="AN31" s="7"/>
      <c r="AO31" s="3" t="e">
        <f t="shared" si="22"/>
        <v>#REF!</v>
      </c>
      <c r="AP31" s="4" t="e">
        <f t="shared" si="23"/>
        <v>#REF!</v>
      </c>
    </row>
    <row r="32" spans="1:55">
      <c r="A32" s="17"/>
      <c r="B32" s="1"/>
      <c r="AF32" s="46">
        <v>14.5</v>
      </c>
      <c r="AG32" s="43">
        <f t="shared" si="19"/>
        <v>0</v>
      </c>
      <c r="AI32" s="46">
        <v>16.5</v>
      </c>
      <c r="AJ32" s="43">
        <f t="shared" si="20"/>
        <v>0</v>
      </c>
      <c r="AL32" s="3" t="e">
        <f>IF($C$2=2,A32,IF($C$2=2.5,F32,IF($C$2=3,#REF!,IF($C$2=4,K32,IF($C$2=6,N32,IF($C$2=8,Q32,IF($C$2&gt;8,AO32)))))))</f>
        <v>#REF!</v>
      </c>
      <c r="AM32" s="4" t="e">
        <f t="shared" si="21"/>
        <v>#REF!</v>
      </c>
      <c r="AN32" s="7"/>
      <c r="AO32" s="3" t="e">
        <f t="shared" si="22"/>
        <v>#REF!</v>
      </c>
      <c r="AP32" s="4" t="e">
        <f t="shared" si="23"/>
        <v>#REF!</v>
      </c>
    </row>
    <row r="33" spans="1:42">
      <c r="A33" s="17"/>
      <c r="B33" s="1"/>
      <c r="AF33" s="46">
        <v>15</v>
      </c>
      <c r="AG33" s="43">
        <f t="shared" si="19"/>
        <v>0</v>
      </c>
      <c r="AI33" s="46">
        <v>17</v>
      </c>
      <c r="AJ33" s="43">
        <f t="shared" si="20"/>
        <v>0</v>
      </c>
      <c r="AL33" s="3" t="e">
        <f>IF($C$2=2,A33,IF($C$2=2.5,F33,IF($C$2=3,#REF!,IF($C$2=4,K33,IF($C$2=6,N33,IF($C$2=8,Q33,IF($C$2&gt;8,AO33)))))))</f>
        <v>#REF!</v>
      </c>
      <c r="AM33" s="4" t="e">
        <f t="shared" si="21"/>
        <v>#REF!</v>
      </c>
      <c r="AN33" s="7"/>
      <c r="AO33" s="3" t="e">
        <f t="shared" si="22"/>
        <v>#REF!</v>
      </c>
      <c r="AP33" s="4" t="e">
        <f t="shared" si="23"/>
        <v>#REF!</v>
      </c>
    </row>
    <row r="34" spans="1:42">
      <c r="A34" s="17"/>
      <c r="B34" s="1"/>
      <c r="AF34" s="46">
        <v>15</v>
      </c>
      <c r="AG34" s="43">
        <f t="shared" si="19"/>
        <v>0</v>
      </c>
      <c r="AI34" s="46">
        <v>17</v>
      </c>
      <c r="AJ34" s="43">
        <f t="shared" si="20"/>
        <v>0</v>
      </c>
      <c r="AL34" s="3" t="e">
        <f>IF($C$2=2,A34,IF($C$2=2.5,F34,IF($C$2=3,#REF!,IF($C$2=4,K34,IF($C$2=6,N34,IF($C$2=8,Q34,IF($C$2&gt;8,AO34)))))))</f>
        <v>#REF!</v>
      </c>
      <c r="AM34" s="4" t="e">
        <f t="shared" si="21"/>
        <v>#REF!</v>
      </c>
      <c r="AN34" s="7"/>
      <c r="AO34" s="3" t="e">
        <f t="shared" si="22"/>
        <v>#REF!</v>
      </c>
      <c r="AP34" s="4" t="e">
        <f t="shared" si="23"/>
        <v>#REF!</v>
      </c>
    </row>
    <row r="35" spans="1:42">
      <c r="A35" s="17"/>
      <c r="B35" s="1"/>
    </row>
    <row r="36" spans="1:42">
      <c r="A36" s="17"/>
      <c r="B36" s="1"/>
    </row>
    <row r="37" spans="1:42">
      <c r="A37" s="39"/>
      <c r="B37" s="1"/>
      <c r="F37" s="17"/>
    </row>
    <row r="38" spans="1:42">
      <c r="A38" s="17"/>
      <c r="B38" s="1"/>
    </row>
    <row r="39" spans="1:42">
      <c r="A39" s="17"/>
      <c r="B39" s="1"/>
    </row>
    <row r="40" spans="1:42">
      <c r="A40" s="17"/>
      <c r="B40" s="1"/>
    </row>
    <row r="41" spans="1:42">
      <c r="A41" s="39"/>
      <c r="B41" s="1"/>
    </row>
    <row r="42" spans="1:42">
      <c r="A42" s="17"/>
      <c r="B42" s="1"/>
    </row>
    <row r="43" spans="1:42">
      <c r="A43" s="17"/>
      <c r="B43" s="1"/>
    </row>
    <row r="44" spans="1:42">
      <c r="A44" s="17"/>
      <c r="B44" s="1"/>
    </row>
    <row r="45" spans="1:42">
      <c r="A45" s="17"/>
      <c r="B45" s="1"/>
    </row>
    <row r="46" spans="1:42">
      <c r="A46" s="17"/>
      <c r="B46" s="1"/>
    </row>
    <row r="47" spans="1:42">
      <c r="A47" s="17"/>
      <c r="B47" s="1"/>
    </row>
    <row r="49" spans="1:3" ht="14.25">
      <c r="A49" s="20"/>
      <c r="B49" s="20"/>
      <c r="C49" s="18"/>
    </row>
    <row r="50" spans="1:3">
      <c r="A50" s="20"/>
      <c r="B50" s="20"/>
      <c r="C50" s="20"/>
    </row>
    <row r="51" spans="1:3">
      <c r="A51" s="43"/>
      <c r="B51" s="53"/>
      <c r="C51" s="20"/>
    </row>
    <row r="52" spans="1:3">
      <c r="A52" s="43"/>
      <c r="B52" s="53"/>
      <c r="C52" s="53"/>
    </row>
    <row r="53" spans="1:3">
      <c r="A53" s="43"/>
      <c r="B53" s="53"/>
      <c r="C53" s="53"/>
    </row>
    <row r="54" spans="1:3">
      <c r="A54" s="43"/>
      <c r="B54" s="53"/>
      <c r="C54" s="53"/>
    </row>
    <row r="55" spans="1:3">
      <c r="A55" s="43"/>
      <c r="B55" s="53"/>
      <c r="C55" s="53"/>
    </row>
    <row r="56" spans="1:3">
      <c r="A56" s="43"/>
      <c r="B56" s="53"/>
      <c r="C56" s="53"/>
    </row>
    <row r="57" spans="1:3">
      <c r="A57" s="43"/>
      <c r="B57" s="53"/>
      <c r="C57" s="53"/>
    </row>
    <row r="58" spans="1:3">
      <c r="A58" s="43"/>
      <c r="B58" s="53"/>
      <c r="C58" s="53"/>
    </row>
    <row r="59" spans="1:3">
      <c r="A59" s="43"/>
      <c r="B59" s="53"/>
      <c r="C59" s="53"/>
    </row>
    <row r="60" spans="1:3">
      <c r="A60" s="43"/>
      <c r="B60" s="53"/>
      <c r="C60" s="53"/>
    </row>
    <row r="61" spans="1:3">
      <c r="A61" s="43"/>
      <c r="B61" s="53"/>
      <c r="C61" s="53"/>
    </row>
    <row r="62" spans="1:3">
      <c r="A62" s="43"/>
      <c r="B62" s="53"/>
      <c r="C62" s="53"/>
    </row>
  </sheetData>
  <sheetProtection password="864D" sheet="1" objects="1" scenarios="1"/>
  <phoneticPr fontId="0" type="noConversion"/>
  <pageMargins left="0.75" right="0.75" top="1" bottom="1" header="0.5" footer="0.5"/>
  <pageSetup orientation="portrait"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dimension ref="A1:AA4821"/>
  <sheetViews>
    <sheetView showGridLines="0" tabSelected="1" zoomScale="105" zoomScaleNormal="105" workbookViewId="0">
      <selection activeCell="D21" sqref="D21"/>
    </sheetView>
  </sheetViews>
  <sheetFormatPr defaultColWidth="9.7109375" defaultRowHeight="12.75"/>
  <cols>
    <col min="1" max="1" width="2.7109375" style="139" customWidth="1"/>
    <col min="2" max="2" width="26.7109375" style="139" customWidth="1"/>
    <col min="3" max="3" width="2.28515625" style="139" customWidth="1"/>
    <col min="4" max="4" width="8.7109375" style="139" customWidth="1"/>
    <col min="5" max="5" width="5.7109375" style="139" customWidth="1"/>
    <col min="6" max="6" width="1.7109375" style="139" customWidth="1"/>
    <col min="7" max="7" width="30.7109375" style="139" customWidth="1"/>
    <col min="8" max="8" width="8.7109375" style="139" customWidth="1"/>
    <col min="9" max="9" width="6.7109375" style="139" customWidth="1"/>
    <col min="10" max="10" width="11.7109375" style="134" customWidth="1"/>
    <col min="11" max="16" width="11.7109375" style="135" customWidth="1"/>
    <col min="17" max="18" width="11.7109375" style="137" customWidth="1"/>
    <col min="19" max="20" width="9.7109375" style="137"/>
    <col min="21" max="27" width="9.7109375" style="138"/>
    <col min="28" max="16384" width="9.7109375" style="139"/>
  </cols>
  <sheetData>
    <row r="1" spans="1:18" ht="18" customHeight="1">
      <c r="A1" s="133"/>
      <c r="B1" s="178" t="s">
        <v>74</v>
      </c>
      <c r="C1" s="179"/>
      <c r="D1" s="179"/>
      <c r="E1" s="179"/>
      <c r="F1" s="179"/>
      <c r="G1" s="179"/>
      <c r="H1" s="179"/>
      <c r="I1" s="180"/>
      <c r="M1" s="136"/>
      <c r="N1" s="136"/>
      <c r="O1" s="136"/>
      <c r="P1" s="136"/>
      <c r="Q1" s="133"/>
    </row>
    <row r="2" spans="1:18" ht="18" customHeight="1" thickBot="1">
      <c r="A2" s="133"/>
      <c r="B2" s="181"/>
      <c r="C2" s="182"/>
      <c r="D2" s="182"/>
      <c r="E2" s="182"/>
      <c r="F2" s="182"/>
      <c r="G2" s="182"/>
      <c r="H2" s="182"/>
      <c r="I2" s="183"/>
      <c r="M2" s="136"/>
      <c r="N2" s="136"/>
      <c r="O2" s="136"/>
      <c r="P2" s="136"/>
      <c r="Q2" s="133"/>
    </row>
    <row r="3" spans="1:18" ht="15.95" customHeight="1" thickBot="1">
      <c r="A3" s="133"/>
      <c r="B3" s="97" t="s">
        <v>0</v>
      </c>
      <c r="C3" s="99"/>
      <c r="D3" s="122" t="s">
        <v>72</v>
      </c>
      <c r="E3" s="123"/>
      <c r="F3" s="123"/>
      <c r="G3" s="123"/>
      <c r="H3" s="123"/>
      <c r="I3" s="123"/>
      <c r="L3" s="140"/>
      <c r="M3" s="141"/>
      <c r="N3" s="142"/>
      <c r="O3" s="143"/>
      <c r="P3" s="141"/>
      <c r="Q3" s="144"/>
    </row>
    <row r="4" spans="1:18" ht="15.95" customHeight="1" thickBot="1">
      <c r="A4" s="133"/>
      <c r="B4" s="97" t="s">
        <v>20</v>
      </c>
      <c r="C4" s="98"/>
      <c r="D4" s="124">
        <f ca="1">NOW()</f>
        <v>40991.543544328706</v>
      </c>
      <c r="E4" s="124"/>
      <c r="F4" s="124"/>
      <c r="G4" s="124"/>
      <c r="H4" s="124"/>
      <c r="I4" s="124"/>
      <c r="M4" s="141"/>
      <c r="N4" s="142"/>
      <c r="O4" s="141"/>
      <c r="P4" s="141"/>
      <c r="Q4" s="144"/>
    </row>
    <row r="5" spans="1:18" ht="14.1" customHeight="1" thickBot="1">
      <c r="A5" s="137"/>
      <c r="B5" s="132" t="str">
        <f>IF(D7&lt;0,"PW = CLAVAL RevA"," ")</f>
        <v xml:space="preserve"> </v>
      </c>
      <c r="C5" s="69"/>
      <c r="D5" s="69"/>
      <c r="E5" s="69"/>
      <c r="F5" s="69"/>
      <c r="G5" s="69"/>
      <c r="H5" s="69"/>
      <c r="I5" s="70"/>
      <c r="M5" s="136"/>
      <c r="N5" s="136"/>
      <c r="O5" s="136"/>
      <c r="P5" s="145"/>
      <c r="Q5" s="133"/>
      <c r="R5" s="146"/>
    </row>
    <row r="6" spans="1:18" ht="15.95" customHeight="1" thickBot="1">
      <c r="A6" s="137"/>
      <c r="B6" s="184" t="s">
        <v>32</v>
      </c>
      <c r="C6" s="185"/>
      <c r="D6" s="186"/>
      <c r="E6" s="187"/>
      <c r="F6" s="165"/>
      <c r="G6" s="188" t="s">
        <v>36</v>
      </c>
      <c r="H6" s="186"/>
      <c r="I6" s="187"/>
      <c r="Q6" s="133"/>
      <c r="R6" s="146"/>
    </row>
    <row r="7" spans="1:18" ht="15.95" customHeight="1" thickBot="1">
      <c r="A7" s="147"/>
      <c r="B7" s="118" t="s">
        <v>24</v>
      </c>
      <c r="C7" s="104"/>
      <c r="D7" s="100">
        <v>6</v>
      </c>
      <c r="E7" s="115" t="s">
        <v>35</v>
      </c>
      <c r="F7" s="166"/>
      <c r="G7" s="113" t="s">
        <v>40</v>
      </c>
      <c r="H7" s="116">
        <f>D8/1440</f>
        <v>138.88888888888889</v>
      </c>
      <c r="I7" s="115" t="s">
        <v>22</v>
      </c>
      <c r="J7" s="148"/>
      <c r="K7" s="134"/>
      <c r="L7" s="149"/>
      <c r="M7" s="150"/>
      <c r="N7" s="151"/>
      <c r="O7" s="152"/>
      <c r="P7" s="152"/>
      <c r="Q7" s="133"/>
      <c r="R7" s="133"/>
    </row>
    <row r="8" spans="1:18" ht="15.95" customHeight="1" thickBot="1">
      <c r="A8" s="147"/>
      <c r="B8" s="107" t="s">
        <v>39</v>
      </c>
      <c r="C8" s="108"/>
      <c r="D8" s="101">
        <v>200000</v>
      </c>
      <c r="E8" s="86" t="s">
        <v>27</v>
      </c>
      <c r="F8" s="166"/>
      <c r="G8" s="113" t="s">
        <v>43</v>
      </c>
      <c r="H8" s="117">
        <f>H7*0.4085/POWER(D7,2)</f>
        <v>1.576003086419753</v>
      </c>
      <c r="I8" s="115" t="s">
        <v>41</v>
      </c>
      <c r="M8" s="150"/>
      <c r="N8" s="151"/>
      <c r="O8" s="150"/>
      <c r="P8" s="152"/>
    </row>
    <row r="9" spans="1:18" ht="15.95" customHeight="1" thickBot="1">
      <c r="A9" s="147"/>
      <c r="B9" s="107" t="s">
        <v>46</v>
      </c>
      <c r="C9" s="108"/>
      <c r="D9" s="101">
        <v>75</v>
      </c>
      <c r="E9" s="86" t="s">
        <v>23</v>
      </c>
      <c r="F9" s="166"/>
      <c r="G9" s="113" t="s">
        <v>42</v>
      </c>
      <c r="H9" s="82">
        <f>H7*60*24*7</f>
        <v>1400000</v>
      </c>
      <c r="I9" s="115" t="s">
        <v>27</v>
      </c>
      <c r="J9" s="148"/>
      <c r="K9" s="134"/>
      <c r="L9" s="149"/>
      <c r="M9" s="150"/>
      <c r="N9" s="151"/>
      <c r="O9" s="149"/>
      <c r="P9" s="150"/>
    </row>
    <row r="10" spans="1:18" ht="15.95" customHeight="1" thickBot="1">
      <c r="A10" s="147"/>
      <c r="B10" s="107" t="s">
        <v>25</v>
      </c>
      <c r="C10" s="108"/>
      <c r="D10" s="102">
        <v>5</v>
      </c>
      <c r="E10" s="86" t="s">
        <v>26</v>
      </c>
      <c r="F10" s="166"/>
      <c r="G10" s="113" t="s">
        <v>38</v>
      </c>
      <c r="H10" s="116">
        <f>H7*60*24*365/325900</f>
        <v>223.99509051856398</v>
      </c>
      <c r="I10" s="115" t="s">
        <v>44</v>
      </c>
      <c r="K10" s="134"/>
      <c r="M10" s="150"/>
      <c r="N10" s="151"/>
      <c r="O10" s="149"/>
      <c r="P10" s="150"/>
    </row>
    <row r="11" spans="1:18" ht="15.95" customHeight="1" thickBot="1">
      <c r="A11" s="147"/>
      <c r="B11" s="105" t="s">
        <v>28</v>
      </c>
      <c r="C11" s="106"/>
      <c r="D11" s="103">
        <v>250</v>
      </c>
      <c r="E11" s="115" t="s">
        <v>29</v>
      </c>
      <c r="F11" s="166"/>
      <c r="G11" s="113" t="s">
        <v>38</v>
      </c>
      <c r="H11" s="114">
        <f>H7*60*24*365/1000000</f>
        <v>73</v>
      </c>
      <c r="I11" s="115" t="s">
        <v>30</v>
      </c>
      <c r="K11" s="134"/>
      <c r="L11" s="149"/>
      <c r="M11" s="150"/>
      <c r="N11" s="151"/>
      <c r="O11" s="150"/>
      <c r="P11" s="150"/>
      <c r="Q11" s="153"/>
    </row>
    <row r="12" spans="1:18" ht="20.100000000000001" customHeight="1" thickBot="1">
      <c r="A12" s="147"/>
      <c r="B12" s="92"/>
      <c r="C12" s="93"/>
      <c r="D12" s="74"/>
      <c r="E12" s="87"/>
      <c r="F12" s="166"/>
      <c r="G12" s="119" t="s">
        <v>47</v>
      </c>
      <c r="H12" s="125">
        <f>D8*D10/100</f>
        <v>10000</v>
      </c>
      <c r="I12" s="121" t="s">
        <v>27</v>
      </c>
      <c r="J12" s="150"/>
      <c r="K12" s="134"/>
      <c r="M12" s="150"/>
      <c r="N12" s="151"/>
      <c r="O12" s="150"/>
      <c r="P12" s="150"/>
      <c r="Q12" s="153"/>
    </row>
    <row r="13" spans="1:18" ht="20.100000000000001" customHeight="1" thickBot="1">
      <c r="A13" s="147"/>
      <c r="B13" s="68"/>
      <c r="C13" s="69"/>
      <c r="D13" s="69"/>
      <c r="E13" s="70"/>
      <c r="F13" s="166"/>
      <c r="G13" s="119"/>
      <c r="H13" s="125"/>
      <c r="I13" s="121"/>
      <c r="K13" s="134"/>
      <c r="M13" s="149" t="s">
        <v>49</v>
      </c>
      <c r="N13" s="149" t="s">
        <v>50</v>
      </c>
      <c r="O13" s="149"/>
      <c r="P13" s="149"/>
    </row>
    <row r="14" spans="1:18" ht="15.95" customHeight="1" thickBot="1">
      <c r="A14" s="147"/>
      <c r="B14" s="68"/>
      <c r="C14" s="69"/>
      <c r="D14" s="76"/>
      <c r="E14" s="70"/>
      <c r="F14" s="166"/>
      <c r="G14" s="113" t="s">
        <v>45</v>
      </c>
      <c r="H14" s="117">
        <f>H10*D10/100</f>
        <v>11.199754525928199</v>
      </c>
      <c r="I14" s="115" t="s">
        <v>44</v>
      </c>
      <c r="L14" s="149" t="s">
        <v>52</v>
      </c>
      <c r="M14" s="150">
        <f>D19</f>
        <v>50</v>
      </c>
      <c r="N14" s="149">
        <f>0</f>
        <v>0</v>
      </c>
    </row>
    <row r="15" spans="1:18" ht="15.95" customHeight="1" thickBot="1">
      <c r="A15" s="147"/>
      <c r="B15" s="84" t="s">
        <v>48</v>
      </c>
      <c r="C15" s="94"/>
      <c r="D15" s="75">
        <f>SQRT(H7/(29.81*0.65*SQRT(D9)))</f>
        <v>0.90976823592782297</v>
      </c>
      <c r="E15" s="88" t="s">
        <v>35</v>
      </c>
      <c r="F15" s="166"/>
      <c r="G15" s="119" t="s">
        <v>57</v>
      </c>
      <c r="H15" s="120">
        <f>IF(AND(B11=B50,D11&gt;10),D11*H14,IF(AND(B11=B51,D11&lt;10),D11*H14*325.9,"Check $ Input"))</f>
        <v>2799.9386314820499</v>
      </c>
      <c r="I15" s="121" t="s">
        <v>29</v>
      </c>
      <c r="K15" s="134"/>
      <c r="M15" s="150">
        <f>D19</f>
        <v>50</v>
      </c>
      <c r="N15" s="149">
        <f>IF(D$20=24,0,D$21)</f>
        <v>15</v>
      </c>
    </row>
    <row r="16" spans="1:18" ht="15.95" customHeight="1" thickBot="1">
      <c r="A16" s="147"/>
      <c r="B16" s="175"/>
      <c r="C16" s="176"/>
      <c r="D16" s="176"/>
      <c r="E16" s="177"/>
      <c r="F16" s="166"/>
      <c r="G16" s="119"/>
      <c r="H16" s="120"/>
      <c r="I16" s="121"/>
      <c r="K16" s="134"/>
      <c r="L16" s="149" t="s">
        <v>53</v>
      </c>
      <c r="M16" s="150">
        <f>D19</f>
        <v>50</v>
      </c>
      <c r="N16" s="149">
        <f>IF(D$20=24,0,D$21)</f>
        <v>15</v>
      </c>
    </row>
    <row r="17" spans="1:14" ht="15.95" customHeight="1" thickBot="1">
      <c r="A17" s="147"/>
      <c r="B17" s="89" t="s">
        <v>33</v>
      </c>
      <c r="C17" s="95"/>
      <c r="D17" s="90">
        <f>D9</f>
        <v>75</v>
      </c>
      <c r="E17" s="91" t="s">
        <v>23</v>
      </c>
      <c r="F17" s="166"/>
      <c r="G17" s="69"/>
      <c r="H17" s="83"/>
      <c r="I17" s="70"/>
      <c r="J17" s="152"/>
      <c r="K17" s="154"/>
      <c r="M17" s="152">
        <f>D17</f>
        <v>75</v>
      </c>
      <c r="N17" s="152">
        <f>IF(D20=24,0,24-D$20)</f>
        <v>19</v>
      </c>
    </row>
    <row r="18" spans="1:14" ht="15.95" customHeight="1" thickBot="1">
      <c r="A18" s="147"/>
      <c r="B18" s="189" t="s">
        <v>31</v>
      </c>
      <c r="C18" s="190"/>
      <c r="D18" s="190"/>
      <c r="E18" s="191"/>
      <c r="F18" s="166"/>
      <c r="G18" s="192" t="s">
        <v>37</v>
      </c>
      <c r="H18" s="191"/>
      <c r="I18" s="193"/>
      <c r="J18" s="152"/>
      <c r="K18" s="154"/>
      <c r="L18" s="149" t="s">
        <v>51</v>
      </c>
      <c r="M18" s="152">
        <f>D17</f>
        <v>75</v>
      </c>
      <c r="N18" s="152">
        <f>IF(D20=24,0,24-D$20)</f>
        <v>19</v>
      </c>
    </row>
    <row r="19" spans="1:14" ht="18" customHeight="1" thickBot="1">
      <c r="A19" s="147"/>
      <c r="B19" s="107" t="s">
        <v>21</v>
      </c>
      <c r="C19" s="111"/>
      <c r="D19" s="81">
        <v>50</v>
      </c>
      <c r="E19" s="109" t="s">
        <v>23</v>
      </c>
      <c r="F19" s="166"/>
      <c r="G19" s="119" t="s">
        <v>56</v>
      </c>
      <c r="H19" s="126">
        <f>D10</f>
        <v>5</v>
      </c>
      <c r="I19" s="121" t="s">
        <v>26</v>
      </c>
      <c r="K19" s="152"/>
      <c r="M19" s="150">
        <f>D17</f>
        <v>75</v>
      </c>
      <c r="N19" s="149">
        <f>24</f>
        <v>24</v>
      </c>
    </row>
    <row r="20" spans="1:14" ht="18" customHeight="1" thickBot="1">
      <c r="A20" s="147"/>
      <c r="B20" s="107" t="s">
        <v>69</v>
      </c>
      <c r="C20" s="111"/>
      <c r="D20" s="73">
        <v>5</v>
      </c>
      <c r="E20" s="110" t="s">
        <v>34</v>
      </c>
      <c r="F20" s="166"/>
      <c r="G20" s="119"/>
      <c r="H20" s="126"/>
      <c r="I20" s="121"/>
      <c r="K20" s="152"/>
      <c r="L20" s="149" t="s">
        <v>63</v>
      </c>
      <c r="M20" s="151">
        <f>D9+0.75</f>
        <v>75.75</v>
      </c>
      <c r="N20" s="149">
        <f>0</f>
        <v>0</v>
      </c>
    </row>
    <row r="21" spans="1:14" ht="18" customHeight="1" thickBot="1">
      <c r="A21" s="147"/>
      <c r="B21" s="107" t="s">
        <v>70</v>
      </c>
      <c r="C21" s="111"/>
      <c r="D21" s="73">
        <v>15</v>
      </c>
      <c r="E21" s="112" t="s">
        <v>34</v>
      </c>
      <c r="F21" s="166"/>
      <c r="G21" s="130" t="s">
        <v>65</v>
      </c>
      <c r="H21" s="127">
        <f>H25/H12*100</f>
        <v>34.018567104601246</v>
      </c>
      <c r="I21" s="121" t="s">
        <v>26</v>
      </c>
      <c r="K21" s="134"/>
      <c r="L21" s="134"/>
      <c r="M21" s="151">
        <f>D9+0.75</f>
        <v>75.75</v>
      </c>
      <c r="N21" s="149">
        <f>24</f>
        <v>24</v>
      </c>
    </row>
    <row r="22" spans="1:14" ht="18" customHeight="1" thickBot="1">
      <c r="A22" s="147"/>
      <c r="B22" s="107" t="s">
        <v>54</v>
      </c>
      <c r="C22" s="111"/>
      <c r="D22" s="72">
        <v>1.5</v>
      </c>
      <c r="E22" s="112" t="s">
        <v>55</v>
      </c>
      <c r="F22" s="166"/>
      <c r="G22" s="131"/>
      <c r="H22" s="128"/>
      <c r="I22" s="121"/>
      <c r="K22" s="134"/>
      <c r="L22" s="134" t="s">
        <v>64</v>
      </c>
      <c r="M22" s="151">
        <f>D19+2.5</f>
        <v>52.5</v>
      </c>
      <c r="N22" s="149">
        <f>0.25</f>
        <v>0.25</v>
      </c>
    </row>
    <row r="23" spans="1:14" ht="18" customHeight="1" thickBot="1">
      <c r="A23" s="147"/>
      <c r="B23" s="68"/>
      <c r="C23" s="69"/>
      <c r="D23" s="69"/>
      <c r="E23" s="69"/>
      <c r="F23" s="166"/>
      <c r="G23" s="119" t="s">
        <v>58</v>
      </c>
      <c r="H23" s="129">
        <f>(D17*(D20/24)+D19*(D21/24))+((D17+D19)/2*((24-D20-D21)/24))</f>
        <v>57.291666666666664</v>
      </c>
      <c r="I23" s="121" t="s">
        <v>23</v>
      </c>
      <c r="K23" s="134"/>
      <c r="L23" s="134"/>
      <c r="M23" s="151">
        <f>D19+2.5</f>
        <v>52.5</v>
      </c>
      <c r="N23" s="150">
        <f>D21-0.25</f>
        <v>14.75</v>
      </c>
    </row>
    <row r="24" spans="1:14" ht="18" customHeight="1" thickBot="1">
      <c r="A24" s="147"/>
      <c r="B24" s="167" t="s">
        <v>71</v>
      </c>
      <c r="C24" s="168"/>
      <c r="D24" s="168"/>
      <c r="E24" s="169"/>
      <c r="F24" s="166"/>
      <c r="G24" s="119"/>
      <c r="H24" s="129"/>
      <c r="I24" s="121"/>
      <c r="K24" s="134"/>
      <c r="L24" s="134"/>
      <c r="M24" s="151">
        <f>D17-2</f>
        <v>73</v>
      </c>
      <c r="N24" s="150">
        <f>24-D20-2</f>
        <v>17</v>
      </c>
    </row>
    <row r="25" spans="1:14" ht="18" customHeight="1" thickBot="1">
      <c r="A25" s="147"/>
      <c r="B25" s="71"/>
      <c r="C25" s="77"/>
      <c r="D25" s="77"/>
      <c r="E25" s="77"/>
      <c r="F25" s="166"/>
      <c r="G25" s="119" t="s">
        <v>61</v>
      </c>
      <c r="H25" s="125">
        <f>H12-H35</f>
        <v>3401.8567104601243</v>
      </c>
      <c r="I25" s="121" t="s">
        <v>27</v>
      </c>
      <c r="K25" s="134"/>
      <c r="M25" s="151">
        <f>D17-2</f>
        <v>73</v>
      </c>
      <c r="N25" s="151">
        <f>0.25</f>
        <v>0.25</v>
      </c>
    </row>
    <row r="26" spans="1:14" ht="18" customHeight="1" thickBot="1">
      <c r="A26" s="147"/>
      <c r="B26" s="85"/>
      <c r="C26" s="96"/>
      <c r="D26" s="78"/>
      <c r="E26" s="77"/>
      <c r="F26" s="166"/>
      <c r="G26" s="119"/>
      <c r="H26" s="125"/>
      <c r="I26" s="121"/>
      <c r="K26" s="134"/>
      <c r="M26" s="151">
        <f>D19+2.5</f>
        <v>52.5</v>
      </c>
      <c r="N26" s="151">
        <f>0.25</f>
        <v>0.25</v>
      </c>
    </row>
    <row r="27" spans="1:14" ht="18" customHeight="1" thickBot="1">
      <c r="A27" s="147"/>
      <c r="B27" s="85"/>
      <c r="C27" s="96"/>
      <c r="D27" s="78"/>
      <c r="E27" s="77"/>
      <c r="F27" s="166"/>
      <c r="G27" s="119" t="s">
        <v>60</v>
      </c>
      <c r="H27" s="126">
        <f>H14-H35*365/325900</f>
        <v>3.8099960089534992</v>
      </c>
      <c r="I27" s="121" t="s">
        <v>44</v>
      </c>
      <c r="K27" s="134"/>
      <c r="M27" s="151"/>
      <c r="N27" s="151"/>
    </row>
    <row r="28" spans="1:14" ht="18" customHeight="1" thickBot="1">
      <c r="A28" s="147"/>
      <c r="B28" s="68"/>
      <c r="C28" s="69"/>
      <c r="D28" s="69"/>
      <c r="E28" s="69"/>
      <c r="F28" s="166"/>
      <c r="G28" s="119"/>
      <c r="H28" s="126"/>
      <c r="I28" s="121"/>
      <c r="K28" s="134"/>
      <c r="L28" s="155" t="s">
        <v>67</v>
      </c>
      <c r="M28" s="155" t="s">
        <v>66</v>
      </c>
      <c r="N28" s="155" t="s">
        <v>68</v>
      </c>
    </row>
    <row r="29" spans="1:14" ht="18" customHeight="1" thickBot="1">
      <c r="A29" s="147"/>
      <c r="B29" s="68"/>
      <c r="C29" s="69"/>
      <c r="D29" s="69"/>
      <c r="E29" s="69"/>
      <c r="F29" s="166"/>
      <c r="G29" s="119" t="s">
        <v>60</v>
      </c>
      <c r="H29" s="126">
        <f>(H25*365)/1000000</f>
        <v>1.2416776993179455</v>
      </c>
      <c r="I29" s="121" t="s">
        <v>30</v>
      </c>
      <c r="K29" s="134"/>
      <c r="L29" s="155"/>
      <c r="M29" s="155"/>
      <c r="N29" s="155"/>
    </row>
    <row r="30" spans="1:14" ht="18" customHeight="1" thickBot="1">
      <c r="A30" s="147"/>
      <c r="B30" s="68"/>
      <c r="C30" s="69"/>
      <c r="D30" s="69"/>
      <c r="E30" s="69"/>
      <c r="F30" s="166"/>
      <c r="G30" s="119"/>
      <c r="H30" s="121"/>
      <c r="I30" s="121"/>
      <c r="K30" s="134"/>
      <c r="L30" s="155"/>
      <c r="M30" s="155"/>
      <c r="N30" s="155"/>
    </row>
    <row r="31" spans="1:14" ht="18" customHeight="1" thickBot="1">
      <c r="A31" s="147"/>
      <c r="B31" s="68"/>
      <c r="C31" s="69"/>
      <c r="D31" s="69"/>
      <c r="E31" s="69"/>
      <c r="F31" s="166"/>
      <c r="G31" s="119" t="s">
        <v>62</v>
      </c>
      <c r="H31" s="170">
        <f>IF(AND(B11=B50,D11&gt;10),D11*H27,IF(AND(B11=B51,D11&lt;10),D11*H27*325.9,"Check $ Input"))</f>
        <v>952.49900223837483</v>
      </c>
      <c r="I31" s="171" t="s">
        <v>29</v>
      </c>
      <c r="K31" s="134"/>
      <c r="L31" s="149">
        <v>0</v>
      </c>
      <c r="M31" s="149">
        <v>0</v>
      </c>
      <c r="N31" s="149">
        <v>0</v>
      </c>
    </row>
    <row r="32" spans="1:14" ht="18" customHeight="1" thickBot="1">
      <c r="A32" s="147"/>
      <c r="B32" s="68"/>
      <c r="C32" s="69"/>
      <c r="D32" s="69"/>
      <c r="E32" s="69"/>
      <c r="F32" s="166"/>
      <c r="G32" s="119"/>
      <c r="H32" s="170"/>
      <c r="I32" s="171"/>
      <c r="K32" s="134"/>
      <c r="L32" s="151">
        <f>H14</f>
        <v>11.199754525928199</v>
      </c>
      <c r="M32" s="151">
        <f>H14-H27</f>
        <v>7.3897585169747</v>
      </c>
      <c r="N32" s="156">
        <f>H27</f>
        <v>3.8099960089534992</v>
      </c>
    </row>
    <row r="33" spans="1:11" ht="18" customHeight="1">
      <c r="A33" s="147"/>
      <c r="B33" s="71"/>
      <c r="C33" s="77"/>
      <c r="D33" s="77"/>
      <c r="E33" s="77"/>
      <c r="F33" s="166"/>
      <c r="G33" s="69"/>
      <c r="H33" s="69"/>
      <c r="I33" s="70"/>
      <c r="K33" s="134"/>
    </row>
    <row r="34" spans="1:11" ht="18" customHeight="1" thickBot="1">
      <c r="A34" s="147"/>
      <c r="B34" s="79"/>
      <c r="C34" s="80"/>
      <c r="D34" s="80"/>
      <c r="E34" s="80"/>
      <c r="F34" s="172"/>
      <c r="G34" s="173"/>
      <c r="H34" s="173"/>
      <c r="I34" s="174"/>
      <c r="K34" s="134"/>
    </row>
    <row r="35" spans="1:11" ht="15.95" customHeight="1">
      <c r="A35" s="157"/>
      <c r="B35" s="157"/>
      <c r="C35" s="157"/>
      <c r="D35" s="157"/>
      <c r="E35" s="157"/>
      <c r="F35" s="157"/>
      <c r="G35" s="158" t="s">
        <v>59</v>
      </c>
      <c r="H35" s="159">
        <f>IF(D9=D17,(H12*POWER((D19/D17),D22)*(D21/24)+(H12*POWER(H23/D17,D22)*(24-D20-D21)/24)+(H12*D20/24)),"Check Max Pressure Input")</f>
        <v>6598.1432895398757</v>
      </c>
      <c r="I35" s="160" t="s">
        <v>27</v>
      </c>
      <c r="J35" s="161"/>
      <c r="K35" s="134"/>
    </row>
    <row r="36" spans="1:11" ht="15.95" customHeight="1">
      <c r="A36" s="157"/>
      <c r="B36" s="157"/>
      <c r="C36" s="157"/>
      <c r="D36" s="157"/>
      <c r="E36" s="157"/>
      <c r="F36" s="157"/>
      <c r="G36" s="158"/>
      <c r="H36" s="159"/>
      <c r="I36" s="160"/>
      <c r="J36" s="161"/>
      <c r="K36" s="134"/>
    </row>
    <row r="37" spans="1:11" ht="17.100000000000001" customHeight="1">
      <c r="A37" s="157"/>
      <c r="B37" s="157"/>
      <c r="C37" s="157"/>
      <c r="D37" s="157"/>
      <c r="E37" s="157"/>
      <c r="F37" s="157"/>
      <c r="G37" s="162"/>
      <c r="H37" s="162"/>
      <c r="I37" s="162"/>
      <c r="J37" s="161"/>
      <c r="K37" s="134"/>
    </row>
    <row r="38" spans="1:11" ht="17.100000000000001" customHeight="1">
      <c r="A38" s="157"/>
      <c r="B38" s="157"/>
      <c r="C38" s="157"/>
      <c r="D38" s="157"/>
      <c r="E38" s="157"/>
      <c r="F38" s="157"/>
      <c r="G38" s="162"/>
      <c r="H38" s="162"/>
      <c r="I38" s="162"/>
      <c r="J38" s="161"/>
      <c r="K38" s="134"/>
    </row>
    <row r="39" spans="1:11" ht="17.100000000000001" customHeight="1">
      <c r="A39" s="157"/>
      <c r="B39" s="157"/>
      <c r="C39" s="157"/>
      <c r="D39" s="157"/>
      <c r="E39" s="157"/>
      <c r="F39" s="157"/>
      <c r="G39" s="162"/>
      <c r="H39" s="162"/>
      <c r="I39" s="162"/>
      <c r="J39" s="161"/>
      <c r="K39" s="134"/>
    </row>
    <row r="40" spans="1:11" ht="17.100000000000001" customHeight="1">
      <c r="A40" s="157"/>
      <c r="B40" s="157"/>
      <c r="C40" s="157"/>
      <c r="D40" s="157"/>
      <c r="E40" s="157"/>
      <c r="F40" s="157"/>
      <c r="G40" s="162"/>
      <c r="H40" s="162"/>
      <c r="I40" s="162"/>
      <c r="J40" s="161"/>
      <c r="K40" s="134"/>
    </row>
    <row r="41" spans="1:11" ht="17.100000000000001" customHeight="1">
      <c r="A41" s="157"/>
      <c r="B41" s="157"/>
      <c r="C41" s="157"/>
      <c r="D41" s="157"/>
      <c r="E41" s="157"/>
      <c r="F41" s="157"/>
      <c r="G41" s="162"/>
      <c r="H41" s="162"/>
      <c r="I41" s="162"/>
      <c r="J41" s="161"/>
      <c r="K41" s="134"/>
    </row>
    <row r="42" spans="1:11" ht="17.100000000000001" customHeight="1">
      <c r="A42" s="162"/>
      <c r="B42" s="162"/>
      <c r="C42" s="162"/>
      <c r="D42" s="162"/>
      <c r="E42" s="162"/>
      <c r="F42" s="162"/>
      <c r="G42" s="162"/>
      <c r="H42" s="162"/>
      <c r="I42" s="162"/>
      <c r="J42" s="161"/>
    </row>
    <row r="43" spans="1:11" ht="17.100000000000001" customHeight="1">
      <c r="A43" s="162"/>
      <c r="B43" s="162"/>
      <c r="C43" s="162"/>
      <c r="D43" s="162"/>
      <c r="E43" s="162"/>
      <c r="F43" s="162"/>
      <c r="G43" s="162"/>
      <c r="H43" s="162"/>
      <c r="I43" s="162"/>
      <c r="J43" s="161"/>
    </row>
    <row r="44" spans="1:11" ht="17.100000000000001" customHeight="1">
      <c r="A44" s="162"/>
      <c r="B44" s="162"/>
      <c r="C44" s="162"/>
      <c r="D44" s="162"/>
      <c r="E44" s="162"/>
      <c r="F44" s="162"/>
      <c r="G44" s="162"/>
      <c r="H44" s="162"/>
      <c r="I44" s="162"/>
      <c r="J44" s="161"/>
    </row>
    <row r="45" spans="1:11" ht="15.95" customHeight="1">
      <c r="A45" s="162"/>
      <c r="B45" s="162"/>
      <c r="C45" s="162"/>
      <c r="D45" s="162"/>
      <c r="E45" s="162"/>
      <c r="F45" s="162"/>
      <c r="G45" s="162"/>
      <c r="H45" s="162"/>
      <c r="I45" s="162"/>
      <c r="J45" s="161"/>
    </row>
    <row r="46" spans="1:11" ht="15.95" customHeight="1">
      <c r="A46" s="162"/>
      <c r="B46" s="162"/>
      <c r="C46" s="162"/>
      <c r="D46" s="162"/>
      <c r="E46" s="162"/>
      <c r="F46" s="162"/>
      <c r="G46" s="162"/>
      <c r="H46" s="162"/>
      <c r="I46" s="162"/>
      <c r="J46" s="161"/>
    </row>
    <row r="47" spans="1:11" ht="15.95" customHeight="1">
      <c r="A47" s="162"/>
      <c r="B47" s="162"/>
      <c r="C47" s="162"/>
      <c r="D47" s="162"/>
      <c r="E47" s="162"/>
      <c r="F47" s="162"/>
      <c r="G47" s="162"/>
      <c r="H47" s="162"/>
      <c r="I47" s="162"/>
      <c r="J47" s="161"/>
    </row>
    <row r="48" spans="1:11" ht="15.95" customHeight="1">
      <c r="A48" s="162"/>
      <c r="B48" s="163"/>
      <c r="C48" s="163"/>
      <c r="D48" s="163"/>
      <c r="E48" s="162"/>
      <c r="F48" s="162"/>
      <c r="G48" s="162"/>
      <c r="H48" s="162"/>
      <c r="I48" s="162"/>
      <c r="J48" s="161"/>
    </row>
    <row r="49" spans="1:10" ht="15.95" customHeight="1">
      <c r="A49" s="162"/>
      <c r="B49" s="163"/>
      <c r="C49" s="163"/>
      <c r="D49" s="163"/>
      <c r="E49" s="162"/>
      <c r="F49" s="162"/>
      <c r="G49" s="162"/>
      <c r="H49" s="162"/>
      <c r="I49" s="162"/>
      <c r="J49" s="161"/>
    </row>
    <row r="50" spans="1:10" ht="15.95" customHeight="1">
      <c r="A50" s="162"/>
      <c r="B50" s="164" t="s">
        <v>28</v>
      </c>
      <c r="C50" s="164"/>
      <c r="D50" s="163"/>
      <c r="E50" s="162"/>
      <c r="F50" s="162"/>
      <c r="G50" s="162"/>
      <c r="H50" s="162"/>
      <c r="I50" s="162"/>
      <c r="J50" s="161"/>
    </row>
    <row r="51" spans="1:10" ht="15.95" customHeight="1">
      <c r="A51" s="162"/>
      <c r="B51" s="164" t="s">
        <v>73</v>
      </c>
      <c r="C51" s="164"/>
      <c r="D51" s="163"/>
      <c r="E51" s="162"/>
      <c r="F51" s="162"/>
      <c r="G51" s="162"/>
      <c r="H51" s="162"/>
      <c r="I51" s="162"/>
      <c r="J51" s="161"/>
    </row>
    <row r="52" spans="1:10" ht="15.95" customHeight="1">
      <c r="A52" s="162"/>
      <c r="B52" s="163"/>
      <c r="C52" s="163"/>
      <c r="D52" s="163"/>
      <c r="E52" s="162"/>
      <c r="F52" s="162"/>
      <c r="G52" s="162"/>
      <c r="H52" s="162"/>
      <c r="I52" s="162"/>
      <c r="J52" s="161"/>
    </row>
    <row r="53" spans="1:10" ht="15.95" customHeight="1"/>
    <row r="54" spans="1:10" ht="15.95" customHeight="1"/>
    <row r="55" spans="1:10" ht="15.95" customHeight="1"/>
    <row r="56" spans="1:10" ht="15.95" customHeight="1"/>
    <row r="57" spans="1:10" ht="15.95" customHeight="1"/>
    <row r="58" spans="1:10" ht="15.95" customHeight="1"/>
    <row r="59" spans="1:10" ht="15.95" customHeight="1"/>
    <row r="60" spans="1:10" ht="15.95" customHeight="1"/>
    <row r="61" spans="1:10" ht="15.95" customHeight="1"/>
    <row r="62" spans="1:10" ht="15.95" customHeight="1"/>
    <row r="63" spans="1:10" ht="15.95" customHeight="1"/>
    <row r="64" spans="1:10" ht="15.95" customHeight="1"/>
    <row r="65" ht="15.95" customHeight="1"/>
    <row r="66" ht="15.95" customHeight="1"/>
    <row r="67" ht="15.95" customHeight="1"/>
    <row r="68" ht="15.95" customHeight="1"/>
    <row r="69" ht="15.95" customHeight="1"/>
    <row r="70" ht="15.95" customHeight="1"/>
    <row r="71" ht="15.95" customHeight="1"/>
    <row r="72" ht="15.95" customHeight="1"/>
    <row r="73" ht="15.95" customHeight="1"/>
    <row r="74" ht="15.95" customHeight="1"/>
    <row r="75" ht="15.95" customHeight="1"/>
    <row r="76" ht="15.95" customHeight="1"/>
    <row r="77" ht="15.95" customHeight="1"/>
    <row r="78" ht="15.95" customHeight="1"/>
    <row r="79" ht="15.95" customHeight="1"/>
    <row r="80" ht="15.95" customHeight="1"/>
    <row r="81" ht="15.95" customHeight="1"/>
    <row r="82" ht="15.95" customHeight="1"/>
    <row r="83" ht="15.95" customHeight="1"/>
    <row r="84" ht="15.95" customHeight="1"/>
    <row r="85" ht="15.95" customHeight="1"/>
    <row r="86" ht="15.95" customHeight="1"/>
    <row r="87" ht="15.95" customHeight="1"/>
    <row r="88" ht="15.95" customHeight="1"/>
    <row r="89" ht="15.95" customHeight="1"/>
    <row r="90" ht="15.95" customHeight="1"/>
    <row r="91" ht="15.95" customHeight="1"/>
    <row r="92" ht="15.95" customHeight="1"/>
    <row r="93" ht="15.95" customHeight="1"/>
    <row r="94" ht="15.95" customHeight="1"/>
    <row r="95" ht="15.95" customHeight="1"/>
    <row r="96" ht="15.95" customHeight="1"/>
    <row r="97" ht="15.95" customHeight="1"/>
    <row r="98" ht="15.95" customHeight="1"/>
    <row r="99" ht="15.95" customHeight="1"/>
    <row r="100" ht="15.95" customHeight="1"/>
    <row r="101" ht="15.95" customHeight="1"/>
    <row r="102" ht="15.95" customHeight="1"/>
    <row r="103" ht="15.95" customHeight="1"/>
    <row r="104" ht="15.95" customHeight="1"/>
    <row r="105" ht="15.95" customHeight="1"/>
    <row r="106" ht="15.95" customHeight="1"/>
    <row r="107" ht="15.95" customHeight="1"/>
    <row r="108" ht="15.95" customHeight="1"/>
    <row r="109" ht="15.95" customHeight="1"/>
    <row r="110" ht="15.95" customHeight="1"/>
    <row r="111" ht="15.95" customHeight="1"/>
    <row r="112" ht="15.95" customHeight="1"/>
    <row r="113" ht="15.95" customHeight="1"/>
    <row r="114" ht="15.95" customHeight="1"/>
    <row r="115" ht="15.95" customHeight="1"/>
    <row r="116" ht="15.95" customHeight="1"/>
    <row r="117" ht="15.95" customHeight="1"/>
    <row r="118" ht="15.95" customHeight="1"/>
    <row r="119" ht="15.95" customHeight="1"/>
    <row r="120" ht="15.95" customHeight="1"/>
    <row r="121" ht="15.95" customHeight="1"/>
    <row r="122" ht="15.95" customHeight="1"/>
    <row r="123" ht="15.95" customHeight="1"/>
    <row r="124" ht="15.95" customHeight="1"/>
    <row r="125" ht="15.95" customHeight="1"/>
    <row r="126" ht="15.95" customHeight="1"/>
    <row r="127" ht="15.95" customHeight="1"/>
    <row r="128" ht="15.95" customHeight="1"/>
    <row r="129" ht="15.95" customHeight="1"/>
    <row r="130" ht="15.95" customHeight="1"/>
    <row r="131" ht="15.95" customHeight="1"/>
    <row r="132" ht="15.95" customHeight="1"/>
    <row r="133" ht="15.95" customHeight="1"/>
    <row r="134" ht="15.95" customHeight="1"/>
    <row r="135" ht="15.95" customHeight="1"/>
    <row r="136" ht="15.95" customHeight="1"/>
    <row r="137" ht="15.95" customHeight="1"/>
    <row r="138" ht="15.95" customHeight="1"/>
    <row r="139" ht="15.95" customHeight="1"/>
    <row r="140" ht="15.95" customHeight="1"/>
    <row r="141" ht="15.95" customHeight="1"/>
    <row r="142" ht="15.95" customHeight="1"/>
    <row r="143" ht="15.95" customHeight="1"/>
    <row r="144" ht="15.95" customHeight="1"/>
    <row r="145" ht="15.95" customHeight="1"/>
    <row r="146" ht="15.95" customHeight="1"/>
    <row r="147" ht="15.95" customHeight="1"/>
    <row r="148" ht="15.95" customHeight="1"/>
    <row r="149" ht="15.95" customHeight="1"/>
    <row r="150" ht="15.95" customHeight="1"/>
    <row r="151" ht="15.95" customHeight="1"/>
    <row r="152" ht="15.95" customHeight="1"/>
    <row r="153" ht="15.95" customHeight="1"/>
    <row r="154" ht="15.95" customHeight="1"/>
    <row r="155" ht="15.95" customHeight="1"/>
    <row r="156" ht="15.95" customHeight="1"/>
    <row r="157" ht="15.95" customHeight="1"/>
    <row r="158" ht="15.95" customHeight="1"/>
    <row r="159" ht="15.95" customHeight="1"/>
    <row r="160" ht="15.95" customHeight="1"/>
    <row r="161" ht="15.95" customHeight="1"/>
    <row r="162" ht="15.95" customHeight="1"/>
    <row r="163" ht="15.95" customHeight="1"/>
    <row r="164" ht="15.95" customHeight="1"/>
    <row r="165" ht="15.95" customHeight="1"/>
    <row r="166" ht="15.95" customHeight="1"/>
    <row r="167" ht="15.95" customHeight="1"/>
    <row r="168" ht="15.95" customHeight="1"/>
    <row r="169" ht="15.95" customHeight="1"/>
    <row r="170" ht="15.95" customHeight="1"/>
    <row r="171" ht="15.95" customHeight="1"/>
    <row r="172" ht="15.95" customHeight="1"/>
    <row r="173" ht="15.95" customHeight="1"/>
    <row r="174" ht="15.95" customHeight="1"/>
    <row r="175" ht="15.95" customHeight="1"/>
    <row r="176" ht="15.95" customHeight="1"/>
    <row r="177" ht="15.95" customHeight="1"/>
    <row r="178" ht="15.95" customHeight="1"/>
    <row r="179" ht="15.95" customHeight="1"/>
    <row r="180" ht="15.95" customHeight="1"/>
    <row r="181" ht="15.95" customHeight="1"/>
    <row r="182" ht="15.95" customHeight="1"/>
    <row r="183" ht="15.95" customHeight="1"/>
    <row r="184" ht="15.95" customHeight="1"/>
    <row r="185" ht="15.95" customHeight="1"/>
    <row r="186" ht="15.95" customHeight="1"/>
    <row r="187" ht="15.95" customHeight="1"/>
    <row r="188" ht="15.95" customHeight="1"/>
    <row r="189" ht="15.95" customHeight="1"/>
    <row r="190" ht="15.95" customHeight="1"/>
    <row r="191" ht="15.95" customHeight="1"/>
    <row r="192" ht="15.95" customHeight="1"/>
    <row r="193" ht="15.95" customHeight="1"/>
    <row r="194" ht="15.95" customHeight="1"/>
    <row r="195" ht="15.95" customHeight="1"/>
    <row r="196" ht="15.95" customHeight="1"/>
    <row r="197" ht="15.95" customHeight="1"/>
    <row r="198" ht="15.95" customHeight="1"/>
    <row r="199" ht="15.95" customHeight="1"/>
    <row r="200" ht="15.95" customHeight="1"/>
    <row r="201" ht="15.95" customHeight="1"/>
    <row r="202" ht="15.95" customHeight="1"/>
    <row r="203" ht="15.95" customHeight="1"/>
    <row r="204" ht="15.95" customHeight="1"/>
    <row r="205" ht="15.95" customHeight="1"/>
    <row r="206" ht="15.95" customHeight="1"/>
    <row r="207" ht="15.95" customHeight="1"/>
    <row r="208" ht="15.95" customHeight="1"/>
    <row r="209" ht="15.95" customHeight="1"/>
    <row r="210" ht="15.95" customHeight="1"/>
    <row r="211" ht="15.95" customHeight="1"/>
    <row r="212" ht="15.95" customHeight="1"/>
    <row r="213" ht="15.95" customHeight="1"/>
    <row r="214" ht="15.95" customHeight="1"/>
    <row r="215" ht="15.95" customHeight="1"/>
    <row r="216" ht="15.95" customHeight="1"/>
    <row r="217" ht="15.95" customHeight="1"/>
    <row r="218" ht="15.95" customHeight="1"/>
    <row r="219" ht="15.95" customHeight="1"/>
    <row r="220" ht="15.95" customHeight="1"/>
    <row r="221" ht="15.95" customHeight="1"/>
    <row r="222" ht="15.95" customHeight="1"/>
    <row r="223" ht="15.95" customHeight="1"/>
    <row r="224" ht="15.95" customHeight="1"/>
    <row r="225" ht="15.95" customHeight="1"/>
    <row r="226" ht="15.95" customHeight="1"/>
    <row r="227" ht="15.95" customHeight="1"/>
    <row r="228" ht="15.95" customHeight="1"/>
    <row r="229" ht="15.95" customHeight="1"/>
    <row r="230" ht="15.95" customHeight="1"/>
    <row r="231" ht="15.95" customHeight="1"/>
    <row r="232" ht="15.95" customHeight="1"/>
    <row r="233" ht="15.95" customHeight="1"/>
    <row r="234" ht="15.95" customHeight="1"/>
    <row r="235" ht="15.95" customHeight="1"/>
    <row r="236" ht="15.95" customHeight="1"/>
    <row r="237" ht="15.95" customHeight="1"/>
    <row r="238" ht="15.95" customHeight="1"/>
    <row r="239" ht="15.95" customHeight="1"/>
    <row r="240" ht="15.95" customHeight="1"/>
    <row r="241" ht="15.95" customHeight="1"/>
    <row r="242" ht="15.95" customHeight="1"/>
    <row r="243" ht="15.95" customHeight="1"/>
    <row r="244" ht="15.95" customHeight="1"/>
    <row r="245" ht="15.95" customHeight="1"/>
    <row r="246" ht="15.95" customHeight="1"/>
    <row r="247" ht="15.95" customHeight="1"/>
    <row r="248" ht="15.95" customHeight="1"/>
    <row r="249" ht="15.95" customHeight="1"/>
    <row r="250" ht="15.95" customHeight="1"/>
    <row r="251" ht="15.95" customHeight="1"/>
    <row r="252" ht="15.95" customHeight="1"/>
    <row r="253" ht="15.95" customHeight="1"/>
    <row r="254" ht="15.95" customHeight="1"/>
    <row r="255" ht="15.95" customHeight="1"/>
    <row r="256" ht="15.95" customHeight="1"/>
    <row r="257" ht="15.95" customHeight="1"/>
    <row r="258" ht="15.95" customHeight="1"/>
    <row r="259" ht="15.95" customHeight="1"/>
    <row r="260" ht="15.95" customHeight="1"/>
    <row r="261" ht="15.95" customHeight="1"/>
    <row r="262" ht="15.95" customHeight="1"/>
    <row r="263" ht="15.95" customHeight="1"/>
    <row r="264" ht="15.95" customHeight="1"/>
    <row r="265" ht="15.95" customHeight="1"/>
    <row r="266" ht="15.95" customHeight="1"/>
    <row r="267" ht="15.95" customHeight="1"/>
    <row r="268" ht="15.95" customHeight="1"/>
    <row r="269" ht="15.95" customHeight="1"/>
    <row r="270" ht="15.95" customHeight="1"/>
    <row r="271" ht="15.95" customHeight="1"/>
    <row r="272" ht="15.95" customHeight="1"/>
    <row r="273" ht="15.95" customHeight="1"/>
    <row r="274" ht="15.95" customHeight="1"/>
    <row r="275" ht="15.95" customHeight="1"/>
    <row r="276" ht="15.95" customHeight="1"/>
    <row r="277" ht="15.95" customHeight="1"/>
    <row r="278" ht="15.95" customHeight="1"/>
    <row r="279" ht="15.95" customHeight="1"/>
    <row r="280" ht="15.95" customHeight="1"/>
    <row r="281" ht="15.95" customHeight="1"/>
    <row r="282" ht="15.95" customHeight="1"/>
    <row r="283" ht="15.95" customHeight="1"/>
    <row r="284" ht="15.95" customHeight="1"/>
    <row r="285" ht="15.95" customHeight="1"/>
    <row r="286" ht="15.95" customHeight="1"/>
    <row r="287" ht="15.95" customHeight="1"/>
    <row r="288" ht="15.95" customHeight="1"/>
    <row r="289" ht="15.95" customHeight="1"/>
    <row r="290" ht="15.95" customHeight="1"/>
    <row r="291" ht="15.95" customHeight="1"/>
    <row r="292" ht="15.95" customHeight="1"/>
    <row r="293" ht="15.95" customHeight="1"/>
    <row r="294" ht="15.95" customHeight="1"/>
    <row r="295" ht="15.95" customHeight="1"/>
    <row r="296" ht="15.95" customHeight="1"/>
    <row r="297" ht="15.95" customHeight="1"/>
    <row r="298" ht="15.95" customHeight="1"/>
    <row r="299" ht="15.95" customHeight="1"/>
    <row r="300" ht="15.95" customHeight="1"/>
    <row r="301" ht="15.95" customHeight="1"/>
    <row r="302" ht="15.95" customHeight="1"/>
    <row r="303" ht="15.95" customHeight="1"/>
    <row r="304" ht="15.95" customHeight="1"/>
    <row r="305" ht="15.95" customHeight="1"/>
    <row r="306" ht="15.95" customHeight="1"/>
    <row r="307" ht="15.95" customHeight="1"/>
    <row r="308" ht="15.95" customHeight="1"/>
    <row r="309" ht="15.95" customHeight="1"/>
    <row r="310" ht="15.95" customHeight="1"/>
    <row r="311" ht="15.95" customHeight="1"/>
    <row r="312" ht="15.95" customHeight="1"/>
    <row r="313" ht="15.95" customHeight="1"/>
    <row r="314" ht="15.95" customHeight="1"/>
    <row r="315" ht="15.95" customHeight="1"/>
    <row r="316" ht="15.95" customHeight="1"/>
    <row r="317" ht="15.95" customHeight="1"/>
    <row r="318" ht="15.95" customHeight="1"/>
    <row r="319" ht="15.95" customHeight="1"/>
    <row r="320" ht="15.95" customHeight="1"/>
    <row r="321" ht="15.95" customHeight="1"/>
    <row r="322" ht="15.95" customHeight="1"/>
    <row r="323" ht="15.95" customHeight="1"/>
    <row r="324" ht="15.95" customHeight="1"/>
    <row r="325" ht="15.95" customHeight="1"/>
    <row r="326" ht="15.95" customHeight="1"/>
    <row r="327" ht="15.95" customHeight="1"/>
    <row r="328" ht="15.95" customHeight="1"/>
    <row r="329" ht="15.95" customHeight="1"/>
    <row r="330" ht="15.95" customHeight="1"/>
    <row r="331" ht="15.95" customHeight="1"/>
    <row r="332" ht="15.95" customHeight="1"/>
    <row r="333" ht="15.95" customHeight="1"/>
    <row r="334" ht="15.95" customHeight="1"/>
    <row r="335" ht="15.95" customHeight="1"/>
    <row r="336" ht="15.95" customHeight="1"/>
    <row r="337" ht="15.95" customHeight="1"/>
    <row r="338" ht="15.95" customHeight="1"/>
    <row r="339" ht="15.95" customHeight="1"/>
    <row r="340" ht="15.95" customHeight="1"/>
    <row r="341" ht="15.95" customHeight="1"/>
    <row r="342" ht="15.95" customHeight="1"/>
    <row r="343" ht="15.95" customHeight="1"/>
    <row r="344" ht="15.95" customHeight="1"/>
    <row r="345" ht="15.95" customHeight="1"/>
    <row r="346" ht="15.95" customHeight="1"/>
    <row r="347" ht="15.95" customHeight="1"/>
    <row r="348" ht="15.95" customHeight="1"/>
    <row r="349" ht="15.95" customHeight="1"/>
    <row r="350" ht="15.95" customHeight="1"/>
    <row r="351" ht="15.95" customHeight="1"/>
    <row r="352" ht="15.95" customHeight="1"/>
    <row r="353" ht="15.95" customHeight="1"/>
    <row r="354" ht="15.95" customHeight="1"/>
    <row r="355" ht="15.95" customHeight="1"/>
    <row r="356" ht="15.95" customHeight="1"/>
    <row r="357" ht="15.95" customHeight="1"/>
    <row r="358" ht="15.95" customHeight="1"/>
    <row r="359" ht="15.95" customHeight="1"/>
    <row r="360" ht="15.95" customHeight="1"/>
    <row r="361" ht="15.95" customHeight="1"/>
    <row r="362" ht="15.95" customHeight="1"/>
    <row r="363" ht="15.95" customHeight="1"/>
    <row r="364" ht="15.95" customHeight="1"/>
    <row r="365" ht="15.95" customHeight="1"/>
    <row r="366" ht="15.95" customHeight="1"/>
    <row r="367" ht="15.95" customHeight="1"/>
    <row r="368" ht="15.95" customHeight="1"/>
    <row r="369" ht="15.95" customHeight="1"/>
    <row r="370" ht="15.95" customHeight="1"/>
    <row r="371" ht="15.95" customHeight="1"/>
    <row r="372" ht="15.95" customHeight="1"/>
    <row r="373" ht="15.95" customHeight="1"/>
    <row r="374" ht="15.95" customHeight="1"/>
    <row r="375" ht="15.95" customHeight="1"/>
    <row r="376" ht="15.95" customHeight="1"/>
    <row r="377" ht="15.95" customHeight="1"/>
    <row r="378" ht="15.95" customHeight="1"/>
    <row r="379" ht="15.95" customHeight="1"/>
    <row r="380" ht="15.95" customHeight="1"/>
    <row r="381" ht="15.95" customHeight="1"/>
    <row r="382" ht="15.95" customHeight="1"/>
    <row r="383" ht="15.95" customHeight="1"/>
    <row r="384" ht="15.95" customHeight="1"/>
    <row r="385" ht="15.95" customHeight="1"/>
    <row r="386" ht="15.95" customHeight="1"/>
    <row r="387" ht="15.95" customHeight="1"/>
    <row r="388" ht="15.95" customHeight="1"/>
    <row r="389" ht="15.95" customHeight="1"/>
    <row r="390" ht="15.95" customHeight="1"/>
    <row r="391" ht="15.95" customHeight="1"/>
    <row r="392" ht="15.95" customHeight="1"/>
    <row r="393" ht="15.95" customHeight="1"/>
    <row r="394" ht="15.95" customHeight="1"/>
    <row r="395" ht="15.95" customHeight="1"/>
    <row r="396" ht="15.95" customHeight="1"/>
    <row r="397" ht="15.95" customHeight="1"/>
    <row r="398" ht="15.95" customHeight="1"/>
    <row r="399" ht="15.95" customHeight="1"/>
    <row r="400" ht="15.95" customHeight="1"/>
    <row r="401" ht="15.95" customHeight="1"/>
    <row r="402" ht="15.95" customHeight="1"/>
    <row r="403" ht="15.95" customHeight="1"/>
    <row r="404" ht="15.95" customHeight="1"/>
    <row r="405" ht="15.95" customHeight="1"/>
    <row r="406" ht="15.95" customHeight="1"/>
    <row r="407" ht="15.95" customHeight="1"/>
    <row r="408" ht="15.95" customHeight="1"/>
    <row r="409" ht="15.95" customHeight="1"/>
    <row r="410" ht="15.95" customHeight="1"/>
    <row r="411" ht="15.95" customHeight="1"/>
    <row r="412" ht="15.95" customHeight="1"/>
    <row r="413" ht="15.95" customHeight="1"/>
    <row r="414" ht="15.95" customHeight="1"/>
    <row r="415" ht="15.95" customHeight="1"/>
    <row r="416" ht="15.95" customHeight="1"/>
    <row r="417" ht="15.95" customHeight="1"/>
    <row r="418" ht="15.95" customHeight="1"/>
    <row r="419" ht="15.95" customHeight="1"/>
    <row r="420" ht="15.95" customHeight="1"/>
    <row r="421" ht="15.95" customHeight="1"/>
    <row r="422" ht="15.95" customHeight="1"/>
    <row r="423" ht="15.95" customHeight="1"/>
    <row r="424" ht="15.95" customHeight="1"/>
    <row r="425" ht="15.95" customHeight="1"/>
    <row r="426" ht="15.95" customHeight="1"/>
    <row r="427" ht="15.95" customHeight="1"/>
    <row r="428" ht="15.95" customHeight="1"/>
    <row r="429" ht="15.95" customHeight="1"/>
    <row r="430" ht="15.95" customHeight="1"/>
    <row r="431" ht="15.95" customHeight="1"/>
    <row r="432" ht="15.95" customHeight="1"/>
    <row r="433" ht="15.95" customHeight="1"/>
    <row r="434" ht="15.95" customHeight="1"/>
    <row r="435" ht="15.95" customHeight="1"/>
    <row r="436" ht="15.95" customHeight="1"/>
    <row r="437" ht="15.95" customHeight="1"/>
    <row r="438" ht="15.95" customHeight="1"/>
    <row r="439" ht="15.95" customHeight="1"/>
    <row r="440" ht="15.95" customHeight="1"/>
    <row r="441" ht="15.95" customHeight="1"/>
    <row r="442" ht="15.95" customHeight="1"/>
    <row r="443" ht="15.95" customHeight="1"/>
    <row r="444" ht="15.95" customHeight="1"/>
    <row r="445" ht="15.95" customHeight="1"/>
    <row r="446" ht="15.95" customHeight="1"/>
    <row r="447" ht="15.95" customHeight="1"/>
    <row r="448" ht="15.95" customHeight="1"/>
    <row r="449" ht="15.95" customHeight="1"/>
    <row r="450" ht="15.95" customHeight="1"/>
    <row r="451" ht="15.95" customHeight="1"/>
    <row r="452" ht="15.95" customHeight="1"/>
    <row r="453" ht="15.95" customHeight="1"/>
    <row r="454" ht="15.95" customHeight="1"/>
    <row r="455" ht="15.95" customHeight="1"/>
    <row r="456" ht="15.95" customHeight="1"/>
    <row r="457" ht="15.95" customHeight="1"/>
    <row r="458" ht="15.95" customHeight="1"/>
    <row r="459" ht="15.95" customHeight="1"/>
    <row r="460" ht="15.95" customHeight="1"/>
    <row r="461" ht="15.95" customHeight="1"/>
    <row r="462" ht="15.95" customHeight="1"/>
    <row r="463" ht="15.95" customHeight="1"/>
    <row r="464" ht="15.95" customHeight="1"/>
    <row r="465" ht="15.95" customHeight="1"/>
    <row r="466" ht="15.95" customHeight="1"/>
    <row r="467" ht="15.95" customHeight="1"/>
    <row r="468" ht="15.95" customHeight="1"/>
    <row r="469" ht="15.95" customHeight="1"/>
    <row r="470" ht="15.95" customHeight="1"/>
    <row r="471" ht="15.95" customHeight="1"/>
    <row r="472" ht="15.95" customHeight="1"/>
    <row r="473" ht="15.95" customHeight="1"/>
    <row r="474" ht="15.95" customHeight="1"/>
    <row r="475" ht="15.95" customHeight="1"/>
    <row r="476" ht="15.95" customHeight="1"/>
    <row r="477" ht="15.95" customHeight="1"/>
    <row r="478" ht="15.95" customHeight="1"/>
    <row r="479" ht="15.95" customHeight="1"/>
    <row r="480" ht="15.95" customHeight="1"/>
    <row r="481" ht="15.95" customHeight="1"/>
    <row r="482" ht="15.95" customHeight="1"/>
    <row r="483" ht="15.95" customHeight="1"/>
    <row r="484" ht="15.95" customHeight="1"/>
    <row r="485" ht="15.95" customHeight="1"/>
    <row r="486" ht="15.95" customHeight="1"/>
    <row r="487" ht="15.95" customHeight="1"/>
    <row r="488" ht="15.95" customHeight="1"/>
    <row r="489" ht="15.95" customHeight="1"/>
    <row r="490" ht="15.95" customHeight="1"/>
    <row r="491" ht="15.95" customHeight="1"/>
    <row r="492" ht="15.95" customHeight="1"/>
    <row r="493" ht="15.95" customHeight="1"/>
    <row r="494" ht="15.95" customHeight="1"/>
    <row r="495" ht="15.95" customHeight="1"/>
    <row r="496" ht="15.95" customHeight="1"/>
    <row r="497" ht="15.95" customHeight="1"/>
    <row r="498" ht="15.95" customHeight="1"/>
    <row r="499" ht="15.95" customHeight="1"/>
    <row r="500" ht="15.95" customHeight="1"/>
    <row r="501" ht="15.95" customHeight="1"/>
    <row r="502" ht="15.95" customHeight="1"/>
    <row r="503" ht="15.95" customHeight="1"/>
    <row r="504" ht="15.95" customHeight="1"/>
    <row r="505" ht="15.95" customHeight="1"/>
    <row r="506" ht="15.95" customHeight="1"/>
    <row r="507" ht="15.95" customHeight="1"/>
    <row r="508" ht="15.95" customHeight="1"/>
    <row r="509" ht="15.95" customHeight="1"/>
    <row r="510" ht="15.95" customHeight="1"/>
    <row r="511" ht="15.95" customHeight="1"/>
    <row r="512" ht="15.95" customHeight="1"/>
    <row r="513" ht="15.95" customHeight="1"/>
    <row r="514" ht="15.95" customHeight="1"/>
    <row r="515" ht="15.95" customHeight="1"/>
    <row r="516" ht="15.95" customHeight="1"/>
    <row r="517" ht="15.95" customHeight="1"/>
    <row r="518" ht="15.95" customHeight="1"/>
    <row r="519" ht="15.95" customHeight="1"/>
    <row r="520" ht="15.95" customHeight="1"/>
    <row r="521" ht="15.95" customHeight="1"/>
    <row r="522" ht="15.95" customHeight="1"/>
    <row r="523" ht="15.95" customHeight="1"/>
    <row r="524" ht="15.95" customHeight="1"/>
    <row r="525" ht="15.95" customHeight="1"/>
    <row r="526" ht="15.95" customHeight="1"/>
    <row r="527" ht="15.95" customHeight="1"/>
    <row r="528" ht="15.95" customHeight="1"/>
    <row r="529" ht="15.95" customHeight="1"/>
    <row r="530" ht="15.95" customHeight="1"/>
    <row r="531" ht="15.95" customHeight="1"/>
    <row r="532" ht="15.95" customHeight="1"/>
    <row r="533" ht="15.95" customHeight="1"/>
    <row r="534" ht="15.95" customHeight="1"/>
    <row r="535" ht="15.95" customHeight="1"/>
    <row r="536" ht="15.95" customHeight="1"/>
    <row r="537" ht="15.95" customHeight="1"/>
    <row r="538" ht="15.95" customHeight="1"/>
    <row r="539" ht="15.95" customHeight="1"/>
    <row r="540" ht="15.95" customHeight="1"/>
    <row r="541" ht="15.95" customHeight="1"/>
    <row r="542" ht="15.95" customHeight="1"/>
    <row r="543" ht="15.95" customHeight="1"/>
    <row r="544" ht="15.95" customHeight="1"/>
    <row r="545" ht="15.95" customHeight="1"/>
    <row r="546" ht="15.95" customHeight="1"/>
    <row r="547" ht="15.95" customHeight="1"/>
    <row r="548" ht="15.95" customHeight="1"/>
    <row r="549" ht="15.95" customHeight="1"/>
    <row r="550" ht="15.95" customHeight="1"/>
    <row r="551" ht="15.95" customHeight="1"/>
    <row r="552" ht="15.95" customHeight="1"/>
    <row r="553" ht="15.95" customHeight="1"/>
    <row r="554" ht="15.95" customHeight="1"/>
    <row r="555" ht="15.95" customHeight="1"/>
    <row r="556" ht="15.95" customHeight="1"/>
    <row r="557" ht="15.95" customHeight="1"/>
    <row r="558" ht="15.95" customHeight="1"/>
    <row r="559" ht="15.95" customHeight="1"/>
    <row r="560" ht="15.95" customHeight="1"/>
    <row r="561" ht="15.95" customHeight="1"/>
    <row r="562" ht="15.95" customHeight="1"/>
    <row r="563" ht="15.95" customHeight="1"/>
    <row r="564" ht="15.95" customHeight="1"/>
    <row r="565" ht="15.95" customHeight="1"/>
    <row r="566" ht="15.95" customHeight="1"/>
    <row r="567" ht="15.95" customHeight="1"/>
    <row r="568" ht="15.95" customHeight="1"/>
    <row r="569" ht="15.95" customHeight="1"/>
    <row r="570" ht="15.95" customHeight="1"/>
    <row r="571" ht="15.95" customHeight="1"/>
    <row r="572" ht="15.95" customHeight="1"/>
    <row r="573" ht="15.95" customHeight="1"/>
    <row r="574" ht="15.95" customHeight="1"/>
    <row r="575" ht="15.95" customHeight="1"/>
    <row r="576" ht="15.95" customHeight="1"/>
    <row r="577" ht="15.95" customHeight="1"/>
    <row r="578" ht="15.95" customHeight="1"/>
    <row r="579" ht="15.95" customHeight="1"/>
    <row r="580" ht="15.95" customHeight="1"/>
    <row r="581" ht="15.95" customHeight="1"/>
    <row r="582" ht="15.95" customHeight="1"/>
    <row r="583" ht="15.95" customHeight="1"/>
    <row r="584" ht="15.95" customHeight="1"/>
    <row r="585" ht="15.95" customHeight="1"/>
    <row r="586" ht="15.95" customHeight="1"/>
    <row r="587" ht="15.95" customHeight="1"/>
    <row r="588" ht="15.95" customHeight="1"/>
    <row r="589" ht="15.95" customHeight="1"/>
    <row r="590" ht="15.95" customHeight="1"/>
    <row r="591" ht="15.95" customHeight="1"/>
    <row r="592" ht="15.95" customHeight="1"/>
    <row r="593" ht="15.95" customHeight="1"/>
    <row r="594" ht="15.95" customHeight="1"/>
    <row r="595" ht="15.95" customHeight="1"/>
    <row r="596" ht="15.95" customHeight="1"/>
    <row r="597" ht="15.95" customHeight="1"/>
    <row r="598" ht="15.95" customHeight="1"/>
    <row r="599" ht="15.95" customHeight="1"/>
    <row r="600" ht="15.95" customHeight="1"/>
    <row r="601" ht="15.95" customHeight="1"/>
    <row r="602" ht="15.95" customHeight="1"/>
    <row r="603" ht="15.95" customHeight="1"/>
    <row r="604" ht="15.95" customHeight="1"/>
    <row r="605" ht="15.95" customHeight="1"/>
    <row r="606" ht="15.95" customHeight="1"/>
    <row r="607" ht="15.95" customHeight="1"/>
    <row r="608" ht="15.95" customHeight="1"/>
    <row r="609" ht="15.95" customHeight="1"/>
    <row r="610" ht="15.95" customHeight="1"/>
    <row r="611" ht="15.95" customHeight="1"/>
    <row r="612" ht="15.95" customHeight="1"/>
    <row r="613" ht="15.95" customHeight="1"/>
    <row r="614" ht="15.95" customHeight="1"/>
    <row r="615" ht="15.95" customHeight="1"/>
    <row r="616" ht="15.95" customHeight="1"/>
    <row r="617" ht="15.95" customHeight="1"/>
    <row r="618" ht="15.95" customHeight="1"/>
    <row r="619" ht="15.95" customHeight="1"/>
    <row r="620" ht="15.95" customHeight="1"/>
    <row r="621" ht="15.95" customHeight="1"/>
    <row r="622" ht="15.95" customHeight="1"/>
    <row r="623" ht="15.95" customHeight="1"/>
    <row r="624" ht="15.95" customHeight="1"/>
    <row r="625" ht="15.95" customHeight="1"/>
    <row r="626" ht="15.95" customHeight="1"/>
    <row r="627" ht="15.95" customHeight="1"/>
    <row r="628" ht="15.95" customHeight="1"/>
    <row r="629" ht="15.95" customHeight="1"/>
    <row r="630" ht="15.95" customHeight="1"/>
    <row r="631" ht="15.95" customHeight="1"/>
    <row r="632" ht="15.95" customHeight="1"/>
    <row r="633" ht="15.95" customHeight="1"/>
    <row r="634" ht="15.95" customHeight="1"/>
    <row r="635" ht="15.95" customHeight="1"/>
    <row r="636" ht="15.95" customHeight="1"/>
    <row r="637" ht="15.95" customHeight="1"/>
    <row r="638" ht="15.95" customHeight="1"/>
    <row r="639" ht="15.95" customHeight="1"/>
    <row r="640" ht="15.95" customHeight="1"/>
    <row r="641" ht="15.95" customHeight="1"/>
    <row r="642" ht="15.95" customHeight="1"/>
    <row r="643" ht="15.95" customHeight="1"/>
    <row r="644" ht="15.95" customHeight="1"/>
    <row r="645" ht="15.95" customHeight="1"/>
    <row r="646" ht="15.95" customHeight="1"/>
    <row r="647" ht="15.95" customHeight="1"/>
    <row r="648" ht="15.95" customHeight="1"/>
    <row r="649" ht="15.95" customHeight="1"/>
    <row r="650" ht="15.95" customHeight="1"/>
    <row r="651" ht="15.95" customHeight="1"/>
    <row r="652" ht="15.95" customHeight="1"/>
    <row r="653" ht="15.95" customHeight="1"/>
    <row r="654" ht="15.95" customHeight="1"/>
    <row r="655" ht="15.95" customHeight="1"/>
    <row r="656" ht="15.95" customHeight="1"/>
    <row r="657" ht="15.95" customHeight="1"/>
    <row r="658" ht="15.95" customHeight="1"/>
    <row r="659" ht="15.95" customHeight="1"/>
    <row r="660" ht="15.95" customHeight="1"/>
    <row r="661" ht="15.95" customHeight="1"/>
    <row r="662" ht="15.95" customHeight="1"/>
    <row r="663" ht="15.95" customHeight="1"/>
    <row r="664" ht="15.95" customHeight="1"/>
    <row r="665" ht="15.95" customHeight="1"/>
    <row r="666" ht="15.95" customHeight="1"/>
    <row r="667" ht="15.95" customHeight="1"/>
    <row r="668" ht="15.95" customHeight="1"/>
    <row r="669" ht="15.95" customHeight="1"/>
    <row r="670" ht="15.95" customHeight="1"/>
    <row r="671" ht="15.95" customHeight="1"/>
    <row r="672" ht="15.95" customHeight="1"/>
    <row r="673" ht="15.95" customHeight="1"/>
    <row r="674" ht="15.95" customHeight="1"/>
    <row r="675" ht="15.95" customHeight="1"/>
    <row r="676" ht="15.95" customHeight="1"/>
    <row r="677" ht="15.95" customHeight="1"/>
    <row r="678" ht="15.95" customHeight="1"/>
    <row r="679" ht="15.95" customHeight="1"/>
    <row r="680" ht="15.95" customHeight="1"/>
    <row r="681" ht="15.95" customHeight="1"/>
    <row r="682" ht="15.95" customHeight="1"/>
    <row r="683" ht="15.95" customHeight="1"/>
    <row r="684" ht="15.95" customHeight="1"/>
    <row r="685" ht="15.95" customHeight="1"/>
    <row r="686" ht="15.95" customHeight="1"/>
    <row r="687" ht="15.95" customHeight="1"/>
    <row r="688" ht="15.95" customHeight="1"/>
    <row r="689" ht="15.95" customHeight="1"/>
    <row r="690" ht="15.95" customHeight="1"/>
    <row r="691" ht="15.95" customHeight="1"/>
    <row r="692" ht="15.95" customHeight="1"/>
    <row r="693" ht="15.95" customHeight="1"/>
    <row r="694" ht="15.95" customHeight="1"/>
    <row r="695" ht="15.95" customHeight="1"/>
    <row r="696" ht="15.95" customHeight="1"/>
    <row r="697" ht="15.95" customHeight="1"/>
    <row r="698" ht="15.95" customHeight="1"/>
    <row r="699" ht="15.95" customHeight="1"/>
    <row r="700" ht="15.95" customHeight="1"/>
    <row r="701" ht="15.95" customHeight="1"/>
    <row r="702" ht="15.95" customHeight="1"/>
    <row r="703" ht="15.95" customHeight="1"/>
    <row r="704" ht="15.95" customHeight="1"/>
    <row r="705" ht="15.95" customHeight="1"/>
    <row r="706" ht="15.95" customHeight="1"/>
    <row r="707" ht="15.95" customHeight="1"/>
    <row r="708" ht="15.95" customHeight="1"/>
    <row r="709" ht="15.95" customHeight="1"/>
    <row r="710" ht="15.95" customHeight="1"/>
    <row r="711" ht="15.95" customHeight="1"/>
    <row r="712" ht="15.95" customHeight="1"/>
    <row r="713" ht="15.95" customHeight="1"/>
    <row r="714" ht="15.95" customHeight="1"/>
    <row r="715" ht="15.95" customHeight="1"/>
    <row r="716" ht="15.95" customHeight="1"/>
    <row r="717" ht="15.95" customHeight="1"/>
    <row r="718" ht="15.95" customHeight="1"/>
    <row r="719" ht="15.95" customHeight="1"/>
    <row r="720" ht="15.95" customHeight="1"/>
    <row r="721" ht="15.95" customHeight="1"/>
    <row r="722" ht="15.95" customHeight="1"/>
    <row r="723" ht="15.95" customHeight="1"/>
    <row r="724" ht="15.95" customHeight="1"/>
    <row r="725" ht="15.95" customHeight="1"/>
    <row r="726" ht="15.95" customHeight="1"/>
    <row r="727" ht="15.95" customHeight="1"/>
    <row r="728" ht="15.95" customHeight="1"/>
    <row r="729" ht="15.95" customHeight="1"/>
    <row r="730" ht="15.95" customHeight="1"/>
    <row r="731" ht="15.95" customHeight="1"/>
    <row r="732" ht="15.95" customHeight="1"/>
    <row r="733" ht="15.95" customHeight="1"/>
    <row r="734" ht="15.95" customHeight="1"/>
    <row r="735" ht="15.95" customHeight="1"/>
    <row r="736" ht="15.95" customHeight="1"/>
    <row r="737" ht="15.95" customHeight="1"/>
    <row r="738" ht="15.95" customHeight="1"/>
    <row r="739" ht="15.95" customHeight="1"/>
    <row r="740" ht="15.95" customHeight="1"/>
    <row r="741" ht="15.95" customHeight="1"/>
    <row r="742" ht="15.95" customHeight="1"/>
    <row r="743" ht="15.95" customHeight="1"/>
    <row r="744" ht="15.95" customHeight="1"/>
    <row r="745" ht="15.95" customHeight="1"/>
    <row r="746" ht="15.95" customHeight="1"/>
    <row r="747" ht="15.95" customHeight="1"/>
    <row r="748" ht="15.95" customHeight="1"/>
    <row r="749" ht="15.95" customHeight="1"/>
    <row r="750" ht="15.95" customHeight="1"/>
    <row r="751" ht="15.95" customHeight="1"/>
    <row r="752" ht="15.95" customHeight="1"/>
    <row r="753" ht="15.95" customHeight="1"/>
    <row r="754" ht="15.95" customHeight="1"/>
    <row r="755" ht="15.95" customHeight="1"/>
    <row r="756" ht="15.95" customHeight="1"/>
    <row r="757" ht="15.95" customHeight="1"/>
    <row r="758" ht="15.95" customHeight="1"/>
    <row r="759" ht="15.95" customHeight="1"/>
    <row r="760" ht="15.95" customHeight="1"/>
    <row r="761" ht="15.95" customHeight="1"/>
    <row r="762" ht="15.95" customHeight="1"/>
    <row r="763" ht="15.95" customHeight="1"/>
    <row r="764" ht="15.95" customHeight="1"/>
    <row r="765" ht="15.95" customHeight="1"/>
    <row r="766" ht="15.95" customHeight="1"/>
    <row r="767" ht="15.95" customHeight="1"/>
    <row r="768" ht="15.95" customHeight="1"/>
    <row r="769" ht="15.95" customHeight="1"/>
    <row r="770" ht="15.95" customHeight="1"/>
    <row r="771" ht="15.95" customHeight="1"/>
    <row r="772" ht="15.95" customHeight="1"/>
    <row r="773" ht="15.95" customHeight="1"/>
    <row r="774" ht="15.95" customHeight="1"/>
    <row r="775" ht="15.95" customHeight="1"/>
    <row r="776" ht="15.95" customHeight="1"/>
    <row r="777" ht="15.95" customHeight="1"/>
    <row r="778" ht="15.95" customHeight="1"/>
    <row r="779" ht="15.95" customHeight="1"/>
    <row r="780" ht="15.95" customHeight="1"/>
    <row r="781" ht="15.95" customHeight="1"/>
    <row r="782" ht="15.95" customHeight="1"/>
    <row r="783" ht="15.95" customHeight="1"/>
    <row r="784" ht="15.95" customHeight="1"/>
    <row r="785" ht="15.95" customHeight="1"/>
    <row r="786" ht="15.95" customHeight="1"/>
    <row r="787" ht="15.95" customHeight="1"/>
    <row r="788" ht="15.95" customHeight="1"/>
    <row r="789" ht="15.95" customHeight="1"/>
    <row r="790" ht="15.95" customHeight="1"/>
    <row r="791" ht="15.95" customHeight="1"/>
    <row r="792" ht="15.95" customHeight="1"/>
    <row r="793" ht="15.95" customHeight="1"/>
    <row r="794" ht="15.95" customHeight="1"/>
    <row r="795" ht="15.95" customHeight="1"/>
    <row r="796" ht="15.95" customHeight="1"/>
    <row r="797" ht="15.95" customHeight="1"/>
    <row r="798" ht="15.95" customHeight="1"/>
    <row r="799" ht="15.95" customHeight="1"/>
    <row r="800" ht="15.95" customHeight="1"/>
    <row r="801" ht="15.95" customHeight="1"/>
    <row r="802" ht="15.95" customHeight="1"/>
    <row r="803" ht="15.95" customHeight="1"/>
    <row r="804" ht="15.95" customHeight="1"/>
    <row r="805" ht="15.95" customHeight="1"/>
    <row r="806" ht="15.95" customHeight="1"/>
    <row r="807" ht="15.95" customHeight="1"/>
    <row r="808" ht="15.95" customHeight="1"/>
    <row r="809" ht="15.95" customHeight="1"/>
    <row r="810" ht="15.95" customHeight="1"/>
    <row r="811" ht="15.95" customHeight="1"/>
    <row r="812" ht="15.95" customHeight="1"/>
    <row r="813" ht="15.95" customHeight="1"/>
    <row r="814" ht="15.95" customHeight="1"/>
    <row r="815" ht="15.95" customHeight="1"/>
    <row r="816" ht="15.95" customHeight="1"/>
    <row r="817" ht="15.95" customHeight="1"/>
    <row r="818" ht="15.95" customHeight="1"/>
    <row r="819" ht="15.95" customHeight="1"/>
    <row r="820" ht="15.95" customHeight="1"/>
    <row r="821" ht="15.95" customHeight="1"/>
    <row r="822" ht="15.95" customHeight="1"/>
    <row r="823" ht="15.95" customHeight="1"/>
    <row r="824" ht="15.95" customHeight="1"/>
    <row r="825" ht="15.95" customHeight="1"/>
    <row r="826" ht="15.95" customHeight="1"/>
    <row r="827" ht="15.95" customHeight="1"/>
    <row r="828" ht="15.95" customHeight="1"/>
    <row r="829" ht="15.95" customHeight="1"/>
    <row r="830" ht="15.95" customHeight="1"/>
    <row r="831" ht="15.95" customHeight="1"/>
    <row r="832" ht="15.95" customHeight="1"/>
    <row r="833" ht="15.95" customHeight="1"/>
    <row r="834" ht="15.95" customHeight="1"/>
    <row r="835" ht="15.95" customHeight="1"/>
    <row r="836" ht="15.95" customHeight="1"/>
    <row r="837" ht="15.95" customHeight="1"/>
    <row r="838" ht="15.95" customHeight="1"/>
    <row r="839" ht="15.95" customHeight="1"/>
    <row r="840" ht="15.95" customHeight="1"/>
    <row r="841" ht="15.95" customHeight="1"/>
    <row r="842" ht="15.95" customHeight="1"/>
    <row r="843" ht="15.95" customHeight="1"/>
    <row r="844" ht="15.95" customHeight="1"/>
    <row r="845" ht="15.95" customHeight="1"/>
    <row r="846" ht="15.95" customHeight="1"/>
    <row r="847" ht="15.95" customHeight="1"/>
    <row r="848" ht="15.95" customHeight="1"/>
    <row r="849" ht="15.95" customHeight="1"/>
    <row r="850" ht="15.95" customHeight="1"/>
    <row r="851" ht="15.95" customHeight="1"/>
    <row r="852" ht="15.95" customHeight="1"/>
    <row r="853" ht="15.95" customHeight="1"/>
    <row r="854" ht="15.95" customHeight="1"/>
    <row r="855" ht="15.95" customHeight="1"/>
    <row r="856" ht="15.95" customHeight="1"/>
    <row r="857" ht="15.95" customHeight="1"/>
    <row r="858" ht="15.95" customHeight="1"/>
    <row r="859" ht="15.95" customHeight="1"/>
    <row r="860" ht="15.95" customHeight="1"/>
    <row r="861" ht="15.95" customHeight="1"/>
    <row r="862" ht="15.95" customHeight="1"/>
    <row r="863" ht="15.95" customHeight="1"/>
    <row r="864" ht="15.95" customHeight="1"/>
    <row r="865" ht="15.95" customHeight="1"/>
    <row r="866" ht="15.95" customHeight="1"/>
    <row r="867" ht="15.95" customHeight="1"/>
    <row r="868" ht="15.95" customHeight="1"/>
    <row r="869" ht="15.95" customHeight="1"/>
    <row r="870" ht="15.95" customHeight="1"/>
    <row r="871" ht="15.95" customHeight="1"/>
    <row r="872" ht="15.95" customHeight="1"/>
    <row r="873" ht="15.95" customHeight="1"/>
    <row r="874" ht="15.95" customHeight="1"/>
    <row r="875" ht="15.95" customHeight="1"/>
    <row r="876" ht="15.95" customHeight="1"/>
    <row r="877" ht="15.95" customHeight="1"/>
    <row r="878" ht="15.95" customHeight="1"/>
    <row r="879" ht="15.95" customHeight="1"/>
    <row r="880" ht="15.95" customHeight="1"/>
    <row r="881" ht="15.95" customHeight="1"/>
    <row r="882" ht="15.95" customHeight="1"/>
    <row r="883" ht="15.95" customHeight="1"/>
    <row r="884" ht="15.95" customHeight="1"/>
    <row r="885" ht="15.95" customHeight="1"/>
    <row r="886" ht="15.95" customHeight="1"/>
    <row r="887" ht="15.95" customHeight="1"/>
    <row r="888" ht="15.95" customHeight="1"/>
    <row r="889" ht="15.95" customHeight="1"/>
    <row r="890" ht="15.95" customHeight="1"/>
    <row r="891" ht="15.95" customHeight="1"/>
    <row r="892" ht="15.95" customHeight="1"/>
    <row r="893" ht="15.95" customHeight="1"/>
    <row r="894" ht="15.95" customHeight="1"/>
    <row r="895" ht="15.95" customHeight="1"/>
    <row r="896" ht="15.95" customHeight="1"/>
    <row r="897" ht="15.95" customHeight="1"/>
    <row r="898" ht="15.95" customHeight="1"/>
    <row r="899" ht="15.95" customHeight="1"/>
    <row r="900" ht="15.95" customHeight="1"/>
    <row r="901" ht="15.95" customHeight="1"/>
    <row r="902" ht="15.95" customHeight="1"/>
    <row r="903" ht="15.95" customHeight="1"/>
    <row r="904" ht="15.95" customHeight="1"/>
    <row r="905" ht="15.95" customHeight="1"/>
    <row r="906" ht="15.95" customHeight="1"/>
    <row r="907" ht="15.95" customHeight="1"/>
    <row r="908" ht="15.95" customHeight="1"/>
    <row r="909" ht="15.95" customHeight="1"/>
    <row r="910" ht="15.95" customHeight="1"/>
    <row r="911" ht="15.95" customHeight="1"/>
    <row r="912" ht="15.95" customHeight="1"/>
    <row r="913" ht="15.95" customHeight="1"/>
    <row r="914" ht="15.95" customHeight="1"/>
    <row r="915" ht="15.95" customHeight="1"/>
    <row r="916" ht="15.95" customHeight="1"/>
    <row r="917" ht="15.95" customHeight="1"/>
    <row r="918" ht="15.95" customHeight="1"/>
    <row r="919" ht="15.95" customHeight="1"/>
    <row r="920" ht="15.95" customHeight="1"/>
    <row r="921" ht="15.95" customHeight="1"/>
    <row r="922" ht="15.95" customHeight="1"/>
    <row r="923" ht="15.95" customHeight="1"/>
    <row r="924" ht="15.95" customHeight="1"/>
    <row r="925" ht="15.95" customHeight="1"/>
    <row r="926" ht="15.95" customHeight="1"/>
    <row r="927" ht="15.95" customHeight="1"/>
    <row r="928" ht="15.95" customHeight="1"/>
    <row r="929" ht="15.95" customHeight="1"/>
    <row r="930" ht="15.95" customHeight="1"/>
    <row r="931" ht="15.95" customHeight="1"/>
    <row r="932" ht="15.95" customHeight="1"/>
    <row r="933" ht="15.95" customHeight="1"/>
    <row r="934" ht="15.95" customHeight="1"/>
    <row r="935" ht="15.95" customHeight="1"/>
    <row r="936" ht="15.95" customHeight="1"/>
    <row r="937" ht="15.95" customHeight="1"/>
    <row r="938" ht="15.95" customHeight="1"/>
    <row r="939" ht="15.95" customHeight="1"/>
    <row r="940" ht="15.95" customHeight="1"/>
    <row r="941" ht="15.95" customHeight="1"/>
    <row r="942" ht="15.95" customHeight="1"/>
    <row r="943" ht="15.95" customHeight="1"/>
    <row r="944" ht="15.95" customHeight="1"/>
    <row r="945" ht="15.95" customHeight="1"/>
    <row r="946" ht="15.95" customHeight="1"/>
    <row r="947" ht="15.95" customHeight="1"/>
    <row r="948" ht="15.95" customHeight="1"/>
    <row r="949" ht="15.95" customHeight="1"/>
    <row r="950" ht="15.95" customHeight="1"/>
    <row r="951" ht="15.95" customHeight="1"/>
    <row r="952" ht="15.95" customHeight="1"/>
    <row r="953" ht="15.95" customHeight="1"/>
    <row r="954" ht="15.95" customHeight="1"/>
    <row r="955" ht="15.95" customHeight="1"/>
    <row r="956" ht="15.95" customHeight="1"/>
    <row r="957" ht="15.95" customHeight="1"/>
    <row r="958" ht="15.95" customHeight="1"/>
    <row r="959" ht="15.95" customHeight="1"/>
    <row r="960" ht="15.95" customHeight="1"/>
    <row r="961" ht="15.95" customHeight="1"/>
    <row r="962" ht="15.95" customHeight="1"/>
    <row r="963" ht="15.95" customHeight="1"/>
    <row r="964" ht="15.95" customHeight="1"/>
    <row r="965" ht="15.95" customHeight="1"/>
    <row r="966" ht="15.95" customHeight="1"/>
    <row r="967" ht="15.95" customHeight="1"/>
    <row r="968" ht="15.95" customHeight="1"/>
    <row r="969" ht="15.95" customHeight="1"/>
    <row r="970" ht="15.95" customHeight="1"/>
    <row r="971" ht="15.95" customHeight="1"/>
    <row r="972" ht="15.95" customHeight="1"/>
    <row r="973" ht="15.95" customHeight="1"/>
    <row r="974" ht="15.95" customHeight="1"/>
    <row r="975" ht="15.95" customHeight="1"/>
    <row r="976" ht="15.95" customHeight="1"/>
    <row r="977" ht="15.95" customHeight="1"/>
    <row r="978" ht="15.95" customHeight="1"/>
    <row r="979" ht="15.95" customHeight="1"/>
    <row r="980" ht="15.95" customHeight="1"/>
    <row r="981" ht="15.95" customHeight="1"/>
    <row r="982" ht="15.95" customHeight="1"/>
    <row r="983" ht="15.95" customHeight="1"/>
    <row r="984" ht="15.95" customHeight="1"/>
    <row r="985" ht="15.95" customHeight="1"/>
    <row r="986" ht="15.95" customHeight="1"/>
    <row r="987" ht="15.95" customHeight="1"/>
    <row r="988" ht="15.95" customHeight="1"/>
    <row r="989" ht="15.95" customHeight="1"/>
    <row r="990" ht="15.95" customHeight="1"/>
    <row r="991" ht="15.95" customHeight="1"/>
    <row r="992" ht="15.95" customHeight="1"/>
    <row r="993" ht="15.95" customHeight="1"/>
    <row r="994" ht="15.95" customHeight="1"/>
    <row r="995" ht="15.95" customHeight="1"/>
    <row r="996" ht="15.95" customHeight="1"/>
    <row r="997" ht="15.95" customHeight="1"/>
    <row r="998" ht="15.95" customHeight="1"/>
    <row r="999" ht="15.95" customHeight="1"/>
    <row r="1000" ht="15.95" customHeight="1"/>
    <row r="1001" ht="15.95" customHeight="1"/>
    <row r="1002" ht="15.95" customHeight="1"/>
    <row r="1003" ht="15.95" customHeight="1"/>
    <row r="1004" ht="15.95" customHeight="1"/>
    <row r="1005" ht="15.95" customHeight="1"/>
    <row r="1006" ht="15.95" customHeight="1"/>
    <row r="1007" ht="15.95" customHeight="1"/>
    <row r="1008" ht="15.95" customHeight="1"/>
    <row r="1009" ht="15.95" customHeight="1"/>
    <row r="1010" ht="15.95" customHeight="1"/>
    <row r="1011" ht="15.95" customHeight="1"/>
    <row r="1012" ht="15.95" customHeight="1"/>
    <row r="1013" ht="15.95" customHeight="1"/>
    <row r="1014" ht="15.95" customHeight="1"/>
    <row r="1015" ht="15.95" customHeight="1"/>
    <row r="1016" ht="15.95" customHeight="1"/>
    <row r="1017" ht="15.95" customHeight="1"/>
    <row r="1018" ht="15.95" customHeight="1"/>
    <row r="1019" ht="15.95" customHeight="1"/>
    <row r="1020" ht="15.95" customHeight="1"/>
    <row r="1021" ht="15.95" customHeight="1"/>
    <row r="1022" ht="15.95" customHeight="1"/>
    <row r="1023" ht="15.95" customHeight="1"/>
    <row r="1024" ht="15.95" customHeight="1"/>
    <row r="1025" ht="15.95" customHeight="1"/>
    <row r="1026" ht="15.95" customHeight="1"/>
    <row r="1027" ht="15.95" customHeight="1"/>
    <row r="1028" ht="15.95" customHeight="1"/>
    <row r="1029" ht="15.95" customHeight="1"/>
    <row r="1030" ht="15.95" customHeight="1"/>
    <row r="1031" ht="15.95" customHeight="1"/>
    <row r="1032" ht="15.95" customHeight="1"/>
    <row r="1033" ht="15.95" customHeight="1"/>
    <row r="1034" ht="15.95" customHeight="1"/>
    <row r="1035" ht="15.95" customHeight="1"/>
    <row r="1036" ht="15.95" customHeight="1"/>
    <row r="1037" ht="15.95" customHeight="1"/>
    <row r="1038" ht="15.95" customHeight="1"/>
    <row r="1039" ht="15.95" customHeight="1"/>
    <row r="1040" ht="15.95" customHeight="1"/>
    <row r="1041" ht="15.95" customHeight="1"/>
    <row r="1042" ht="15.95" customHeight="1"/>
    <row r="1043" ht="15.95" customHeight="1"/>
    <row r="1044" ht="15.95" customHeight="1"/>
    <row r="1045" ht="15.95" customHeight="1"/>
    <row r="1046" ht="15.95" customHeight="1"/>
    <row r="1047" ht="15.95" customHeight="1"/>
    <row r="1048" ht="15.95" customHeight="1"/>
    <row r="1049" ht="15.95" customHeight="1"/>
    <row r="1050" ht="15.95" customHeight="1"/>
    <row r="1051" ht="15.95" customHeight="1"/>
    <row r="1052" ht="15.95" customHeight="1"/>
    <row r="1053" ht="15.95" customHeight="1"/>
    <row r="1054" ht="15.95" customHeight="1"/>
    <row r="1055" ht="15.95" customHeight="1"/>
    <row r="1056" ht="15.95" customHeight="1"/>
    <row r="1057" ht="15.95" customHeight="1"/>
    <row r="1058" ht="15.95" customHeight="1"/>
    <row r="1059" ht="15.95" customHeight="1"/>
    <row r="1060" ht="15.95" customHeight="1"/>
    <row r="1061" ht="15.95" customHeight="1"/>
    <row r="1062" ht="15.95" customHeight="1"/>
    <row r="1063" ht="15.95" customHeight="1"/>
    <row r="1064" ht="15.95" customHeight="1"/>
    <row r="1065" ht="15.95" customHeight="1"/>
    <row r="1066" ht="15.95" customHeight="1"/>
    <row r="1067" ht="15.95" customHeight="1"/>
    <row r="1068" ht="15.95" customHeight="1"/>
    <row r="1069" ht="15.95" customHeight="1"/>
    <row r="1070" ht="15.95" customHeight="1"/>
    <row r="1071" ht="15.95" customHeight="1"/>
    <row r="1072" ht="15.95" customHeight="1"/>
    <row r="1073" ht="15.95" customHeight="1"/>
    <row r="1074" ht="15.95" customHeight="1"/>
    <row r="1075" ht="15.95" customHeight="1"/>
    <row r="1076" ht="15.95" customHeight="1"/>
    <row r="1077" ht="15.95" customHeight="1"/>
    <row r="1078" ht="15.95" customHeight="1"/>
    <row r="1079" ht="15.95" customHeight="1"/>
    <row r="1080" ht="15.95" customHeight="1"/>
    <row r="1081" ht="15.95" customHeight="1"/>
    <row r="1082" ht="15.95" customHeight="1"/>
    <row r="1083" ht="15.95" customHeight="1"/>
    <row r="1084" ht="15.95" customHeight="1"/>
    <row r="1085" ht="15.95" customHeight="1"/>
    <row r="1086" ht="15.95" customHeight="1"/>
    <row r="1087" ht="15.95" customHeight="1"/>
    <row r="1088" ht="15.95" customHeight="1"/>
    <row r="1089" ht="15.95" customHeight="1"/>
    <row r="1090" ht="15.95" customHeight="1"/>
    <row r="1091" ht="15.95" customHeight="1"/>
    <row r="1092" ht="15.95" customHeight="1"/>
    <row r="1093" ht="15.95" customHeight="1"/>
    <row r="1094" ht="15.95" customHeight="1"/>
    <row r="1095" ht="15.95" customHeight="1"/>
    <row r="1096" ht="15.95" customHeight="1"/>
    <row r="1097" ht="15.95" customHeight="1"/>
    <row r="1098" ht="15.95" customHeight="1"/>
    <row r="1099" ht="15.95" customHeight="1"/>
    <row r="1100" ht="15.95" customHeight="1"/>
    <row r="1101" ht="15.95" customHeight="1"/>
    <row r="1102" ht="15.95" customHeight="1"/>
    <row r="1103" ht="15.95" customHeight="1"/>
    <row r="1104" ht="15.95" customHeight="1"/>
    <row r="1105" ht="15.95" customHeight="1"/>
    <row r="1106" ht="15.95" customHeight="1"/>
    <row r="1107" ht="15.95" customHeight="1"/>
    <row r="1108" ht="15.95" customHeight="1"/>
    <row r="1109" ht="15.95" customHeight="1"/>
    <row r="1110" ht="15.95" customHeight="1"/>
    <row r="1111" ht="15.95" customHeight="1"/>
    <row r="1112" ht="15.95" customHeight="1"/>
    <row r="1113" ht="15.95" customHeight="1"/>
    <row r="1114" ht="15.95" customHeight="1"/>
    <row r="1115" ht="15.95" customHeight="1"/>
    <row r="1116" ht="15.95" customHeight="1"/>
    <row r="1117" ht="15.95" customHeight="1"/>
    <row r="1118" ht="15.95" customHeight="1"/>
    <row r="1119" ht="15.95" customHeight="1"/>
    <row r="1120" ht="15.95" customHeight="1"/>
    <row r="1121" ht="15.95" customHeight="1"/>
    <row r="1122" ht="15.95" customHeight="1"/>
    <row r="1123" ht="15.95" customHeight="1"/>
    <row r="1124" ht="15.95" customHeight="1"/>
    <row r="1125" ht="15.95" customHeight="1"/>
    <row r="1126" ht="15.95" customHeight="1"/>
    <row r="1127" ht="15.95" customHeight="1"/>
    <row r="1128" ht="15.95" customHeight="1"/>
    <row r="1129" ht="15.95" customHeight="1"/>
    <row r="1130" ht="15.95" customHeight="1"/>
    <row r="1131" ht="15.95" customHeight="1"/>
    <row r="1132" ht="15.95" customHeight="1"/>
    <row r="1133" ht="15.95" customHeight="1"/>
    <row r="1134" ht="15.95" customHeight="1"/>
    <row r="1135" ht="15.95" customHeight="1"/>
    <row r="1136" ht="15.95" customHeight="1"/>
    <row r="1137" ht="15.95" customHeight="1"/>
    <row r="1138" ht="15.95" customHeight="1"/>
    <row r="1139" ht="15.95" customHeight="1"/>
    <row r="1140" ht="15.95" customHeight="1"/>
    <row r="1141" ht="15.95" customHeight="1"/>
    <row r="1142" ht="15.95" customHeight="1"/>
    <row r="1143" ht="15.95" customHeight="1"/>
    <row r="1144" ht="15.95" customHeight="1"/>
    <row r="1145" ht="15.95" customHeight="1"/>
    <row r="1146" ht="15.95" customHeight="1"/>
    <row r="1147" ht="15.95" customHeight="1"/>
    <row r="1148" ht="15.95" customHeight="1"/>
    <row r="1149" ht="15.95" customHeight="1"/>
    <row r="1150" ht="15.95" customHeight="1"/>
    <row r="1151" ht="15.95" customHeight="1"/>
    <row r="1152" ht="15.95" customHeight="1"/>
    <row r="1153" ht="15.95" customHeight="1"/>
    <row r="1154" ht="15.95" customHeight="1"/>
    <row r="1155" ht="15.95" customHeight="1"/>
    <row r="1156" ht="15.95" customHeight="1"/>
    <row r="1157" ht="15.95" customHeight="1"/>
    <row r="1158" ht="15.95" customHeight="1"/>
    <row r="1159" ht="15.95" customHeight="1"/>
    <row r="1160" ht="15.95" customHeight="1"/>
    <row r="1161" ht="15.95" customHeight="1"/>
    <row r="1162" ht="15.95" customHeight="1"/>
    <row r="1163" ht="15.95" customHeight="1"/>
    <row r="1164" ht="15.95" customHeight="1"/>
    <row r="1165" ht="15.95" customHeight="1"/>
    <row r="1166" ht="15.95" customHeight="1"/>
    <row r="1167" ht="15.95" customHeight="1"/>
    <row r="1168" ht="15.95" customHeight="1"/>
    <row r="1169" ht="15.95" customHeight="1"/>
    <row r="1170" ht="15.95" customHeight="1"/>
    <row r="1171" ht="15.95" customHeight="1"/>
    <row r="1172" ht="15.95" customHeight="1"/>
    <row r="1173" ht="15.95" customHeight="1"/>
    <row r="1174" ht="15.95" customHeight="1"/>
    <row r="1175" ht="15.95" customHeight="1"/>
    <row r="1176" ht="15.95" customHeight="1"/>
    <row r="1177" ht="15.95" customHeight="1"/>
    <row r="1178" ht="15.95" customHeight="1"/>
    <row r="1179" ht="15.95" customHeight="1"/>
    <row r="1180" ht="15.95" customHeight="1"/>
    <row r="1181" ht="15.95" customHeight="1"/>
    <row r="1182" ht="15.95" customHeight="1"/>
    <row r="1183" ht="15.95" customHeight="1"/>
    <row r="1184" ht="15.95" customHeight="1"/>
    <row r="1185" ht="15.95" customHeight="1"/>
    <row r="1186" ht="15.95" customHeight="1"/>
    <row r="1187" ht="15.95" customHeight="1"/>
    <row r="1188" ht="15.95" customHeight="1"/>
    <row r="1189" ht="15.95" customHeight="1"/>
    <row r="1190" ht="15.95" customHeight="1"/>
    <row r="1191" ht="15.95" customHeight="1"/>
    <row r="1192" ht="15.95" customHeight="1"/>
    <row r="1193" ht="15.95" customHeight="1"/>
    <row r="1194" ht="15.95" customHeight="1"/>
    <row r="1195" ht="15.95" customHeight="1"/>
    <row r="1196" ht="15.95" customHeight="1"/>
    <row r="1197" ht="15.95" customHeight="1"/>
    <row r="1198" ht="15.95" customHeight="1"/>
    <row r="1199" ht="15.95" customHeight="1"/>
    <row r="1200" ht="15.95" customHeight="1"/>
    <row r="1201" ht="15.95" customHeight="1"/>
    <row r="1202" ht="15.95" customHeight="1"/>
    <row r="1203" ht="15.95" customHeight="1"/>
    <row r="1204" ht="15.95" customHeight="1"/>
    <row r="1205" ht="15.95" customHeight="1"/>
    <row r="1206" ht="15.95" customHeight="1"/>
    <row r="1207" ht="15.95" customHeight="1"/>
    <row r="1208" ht="15.95" customHeight="1"/>
    <row r="1209" ht="15.95" customHeight="1"/>
    <row r="1210" ht="15.95" customHeight="1"/>
    <row r="1211" ht="15.95" customHeight="1"/>
    <row r="1212" ht="15.95" customHeight="1"/>
    <row r="1213" ht="15.95" customHeight="1"/>
    <row r="1214" ht="15.95" customHeight="1"/>
    <row r="1215" ht="15.95" customHeight="1"/>
    <row r="1216" ht="15.95" customHeight="1"/>
    <row r="1217" ht="15.95" customHeight="1"/>
    <row r="1218" ht="15.95" customHeight="1"/>
    <row r="1219" ht="15.95" customHeight="1"/>
    <row r="1220" ht="15.95" customHeight="1"/>
    <row r="1221" ht="15.95" customHeight="1"/>
    <row r="1222" ht="15.95" customHeight="1"/>
    <row r="1223" ht="15.95" customHeight="1"/>
    <row r="1224" ht="15.95" customHeight="1"/>
    <row r="1225" ht="15.95" customHeight="1"/>
    <row r="1226" ht="15.95" customHeight="1"/>
    <row r="1227" ht="15.95" customHeight="1"/>
    <row r="1228" ht="15.95" customHeight="1"/>
    <row r="1229" ht="15.95" customHeight="1"/>
    <row r="1230" ht="15.95" customHeight="1"/>
    <row r="1231" ht="15.95" customHeight="1"/>
    <row r="1232" ht="15.95" customHeight="1"/>
    <row r="1233" ht="15.95" customHeight="1"/>
    <row r="1234" ht="15.95" customHeight="1"/>
    <row r="1235" ht="15.95" customHeight="1"/>
    <row r="1236" ht="15.95" customHeight="1"/>
    <row r="1237" ht="15.95" customHeight="1"/>
    <row r="1238" ht="15.95" customHeight="1"/>
    <row r="1239" ht="15.95" customHeight="1"/>
    <row r="1240" ht="15.95" customHeight="1"/>
    <row r="1241" ht="15.95" customHeight="1"/>
    <row r="1242" ht="15.95" customHeight="1"/>
    <row r="1243" ht="15.95" customHeight="1"/>
    <row r="1244" ht="15.95" customHeight="1"/>
    <row r="1245" ht="15.95" customHeight="1"/>
    <row r="1246" ht="15.95" customHeight="1"/>
    <row r="1247" ht="15.95" customHeight="1"/>
    <row r="1248" ht="15.95" customHeight="1"/>
    <row r="1249" ht="15.95" customHeight="1"/>
    <row r="1250" ht="15.95" customHeight="1"/>
    <row r="1251" ht="15.95" customHeight="1"/>
    <row r="1252" ht="15.95" customHeight="1"/>
    <row r="1253" ht="15.95" customHeight="1"/>
    <row r="1254" ht="15.95" customHeight="1"/>
    <row r="1255" ht="15.95" customHeight="1"/>
    <row r="1256" ht="15.95" customHeight="1"/>
    <row r="1257" ht="15.95" customHeight="1"/>
    <row r="1258" ht="15.95" customHeight="1"/>
    <row r="1259" ht="15.95" customHeight="1"/>
    <row r="1260" ht="15.95" customHeight="1"/>
    <row r="1261" ht="15.95" customHeight="1"/>
    <row r="1262" ht="15.95" customHeight="1"/>
    <row r="1263" ht="15.95" customHeight="1"/>
    <row r="1264" ht="15.95" customHeight="1"/>
    <row r="1265" ht="15.95" customHeight="1"/>
    <row r="1266" ht="15.95" customHeight="1"/>
    <row r="1267" ht="15.95" customHeight="1"/>
    <row r="1268" ht="15.95" customHeight="1"/>
    <row r="1269" ht="15.95" customHeight="1"/>
    <row r="1270" ht="15.95" customHeight="1"/>
    <row r="1271" ht="15.95" customHeight="1"/>
    <row r="1272" ht="15.95" customHeight="1"/>
    <row r="1273" ht="15.95" customHeight="1"/>
    <row r="1274" ht="15.95" customHeight="1"/>
    <row r="1275" ht="15.95" customHeight="1"/>
    <row r="1276" ht="15.95" customHeight="1"/>
    <row r="1277" ht="15.95" customHeight="1"/>
    <row r="1278" ht="15.95" customHeight="1"/>
    <row r="1279" ht="15.95" customHeight="1"/>
    <row r="1280" ht="15.95" customHeight="1"/>
    <row r="1281" ht="15.95" customHeight="1"/>
    <row r="1282" ht="15.95" customHeight="1"/>
    <row r="1283" ht="15.95" customHeight="1"/>
    <row r="1284" ht="15.95" customHeight="1"/>
    <row r="1285" ht="15.95" customHeight="1"/>
    <row r="1286" ht="15.95" customHeight="1"/>
    <row r="1287" ht="15.95" customHeight="1"/>
    <row r="1288" ht="15.95" customHeight="1"/>
    <row r="1289" ht="15.95" customHeight="1"/>
    <row r="1290" ht="15.95" customHeight="1"/>
    <row r="1291" ht="15.95" customHeight="1"/>
    <row r="1292" ht="15.95" customHeight="1"/>
    <row r="1293" ht="15.95" customHeight="1"/>
    <row r="1294" ht="15.95" customHeight="1"/>
    <row r="1295" ht="15.95" customHeight="1"/>
    <row r="1296" ht="15.95" customHeight="1"/>
    <row r="1297" ht="15.95" customHeight="1"/>
    <row r="1298" ht="15.95" customHeight="1"/>
    <row r="1299" ht="15.95" customHeight="1"/>
    <row r="1300" ht="15.95" customHeight="1"/>
    <row r="1301" ht="15.95" customHeight="1"/>
    <row r="1302" ht="15.95" customHeight="1"/>
    <row r="1303" ht="15.95" customHeight="1"/>
    <row r="1304" ht="15.95" customHeight="1"/>
    <row r="1305" ht="15.95" customHeight="1"/>
    <row r="1306" ht="15.95" customHeight="1"/>
    <row r="1307" ht="15.95" customHeight="1"/>
    <row r="1308" ht="15.95" customHeight="1"/>
    <row r="1309" ht="15.95" customHeight="1"/>
    <row r="1310" ht="15.95" customHeight="1"/>
    <row r="1311" ht="15.95" customHeight="1"/>
    <row r="1312" ht="15.95" customHeight="1"/>
    <row r="1313" ht="15.95" customHeight="1"/>
    <row r="1314" ht="15.95" customHeight="1"/>
    <row r="1315" ht="15.95" customHeight="1"/>
    <row r="1316" ht="15.95" customHeight="1"/>
    <row r="1317" ht="15.95" customHeight="1"/>
    <row r="1318" ht="15.95" customHeight="1"/>
    <row r="1319" ht="15.95" customHeight="1"/>
    <row r="1320" ht="15.95" customHeight="1"/>
    <row r="1321" ht="15.95" customHeight="1"/>
    <row r="1322" ht="15.95" customHeight="1"/>
    <row r="1323" ht="15.95" customHeight="1"/>
    <row r="1324" ht="15.95" customHeight="1"/>
    <row r="1325" ht="15.95" customHeight="1"/>
    <row r="1326" ht="15.95" customHeight="1"/>
    <row r="1327" ht="15.95" customHeight="1"/>
    <row r="1328" ht="15.95" customHeight="1"/>
    <row r="1329" ht="15.95" customHeight="1"/>
    <row r="1330" ht="15.95" customHeight="1"/>
    <row r="1331" ht="15.95" customHeight="1"/>
    <row r="1332" ht="15.95" customHeight="1"/>
    <row r="1333" ht="15.95" customHeight="1"/>
    <row r="1334" ht="15.95" customHeight="1"/>
    <row r="1335" ht="15.95" customHeight="1"/>
    <row r="1336" ht="15.95" customHeight="1"/>
    <row r="1337" ht="15.95" customHeight="1"/>
    <row r="1338" ht="15.95" customHeight="1"/>
    <row r="1339" ht="15.95" customHeight="1"/>
    <row r="1340" ht="15.95" customHeight="1"/>
    <row r="1341" ht="15.95" customHeight="1"/>
    <row r="1342" ht="15.95" customHeight="1"/>
    <row r="1343" ht="15.95" customHeight="1"/>
    <row r="1344" ht="15.95" customHeight="1"/>
    <row r="1345" ht="15.95" customHeight="1"/>
    <row r="1346" ht="15.95" customHeight="1"/>
    <row r="1347" ht="15.95" customHeight="1"/>
    <row r="1348" ht="15.95" customHeight="1"/>
    <row r="1349" ht="15.95" customHeight="1"/>
    <row r="1350" ht="15.95" customHeight="1"/>
    <row r="1351" ht="15.95" customHeight="1"/>
    <row r="1352" ht="15.95" customHeight="1"/>
    <row r="1353" ht="15.95" customHeight="1"/>
    <row r="1354" ht="15.95" customHeight="1"/>
    <row r="1355" ht="15.95" customHeight="1"/>
    <row r="1356" ht="15.95" customHeight="1"/>
    <row r="1357" ht="15.95" customHeight="1"/>
    <row r="1358" ht="15.95" customHeight="1"/>
    <row r="1359" ht="15.95" customHeight="1"/>
    <row r="1360" ht="15.95" customHeight="1"/>
    <row r="1361" ht="15.95" customHeight="1"/>
    <row r="1362" ht="15.95" customHeight="1"/>
    <row r="1363" ht="15.95" customHeight="1"/>
    <row r="1364" ht="15.95" customHeight="1"/>
    <row r="1365" ht="15.95" customHeight="1"/>
    <row r="1366" ht="15.95" customHeight="1"/>
    <row r="1367" ht="15.95" customHeight="1"/>
    <row r="1368" ht="15.95" customHeight="1"/>
    <row r="1369" ht="15.95" customHeight="1"/>
    <row r="1370" ht="15.95" customHeight="1"/>
    <row r="1371" ht="15.95" customHeight="1"/>
    <row r="1372" ht="15.95" customHeight="1"/>
    <row r="1373" ht="15.95" customHeight="1"/>
    <row r="1374" ht="15.95" customHeight="1"/>
    <row r="1375" ht="15.95" customHeight="1"/>
    <row r="1376" ht="15.95" customHeight="1"/>
    <row r="1377" ht="15.95" customHeight="1"/>
    <row r="1378" ht="15.95" customHeight="1"/>
    <row r="1379" ht="15.95" customHeight="1"/>
    <row r="1380" ht="15.95" customHeight="1"/>
    <row r="1381" ht="15.95" customHeight="1"/>
    <row r="1382" ht="15.95" customHeight="1"/>
    <row r="1383" ht="15.95" customHeight="1"/>
    <row r="1384" ht="15.95" customHeight="1"/>
    <row r="1385" ht="15.95" customHeight="1"/>
    <row r="1386" ht="15.95" customHeight="1"/>
    <row r="1387" ht="15.95" customHeight="1"/>
    <row r="1388" ht="15.95" customHeight="1"/>
    <row r="1389" ht="15.95" customHeight="1"/>
    <row r="1390" ht="15.95" customHeight="1"/>
    <row r="1391" ht="15.95" customHeight="1"/>
    <row r="1392" ht="15.95" customHeight="1"/>
    <row r="1393" ht="15.95" customHeight="1"/>
    <row r="1394" ht="15.95" customHeight="1"/>
    <row r="1395" ht="15.95" customHeight="1"/>
    <row r="1396" ht="15.95" customHeight="1"/>
    <row r="1397" ht="15.95" customHeight="1"/>
    <row r="1398" ht="15.95" customHeight="1"/>
    <row r="1399" ht="15.95" customHeight="1"/>
    <row r="1400" ht="15.95" customHeight="1"/>
    <row r="1401" ht="15.95" customHeight="1"/>
    <row r="1402" ht="15.95" customHeight="1"/>
    <row r="1403" ht="15.95" customHeight="1"/>
    <row r="1404" ht="15.95" customHeight="1"/>
    <row r="1405" ht="15.95" customHeight="1"/>
    <row r="1406" ht="15.95" customHeight="1"/>
    <row r="1407" ht="15.95" customHeight="1"/>
    <row r="1408" ht="15.95" customHeight="1"/>
    <row r="1409" ht="15.95" customHeight="1"/>
    <row r="1410" ht="15.95" customHeight="1"/>
    <row r="1411" ht="15.95" customHeight="1"/>
    <row r="1412" ht="15.95" customHeight="1"/>
    <row r="1413" ht="15.95" customHeight="1"/>
    <row r="1414" ht="15.95" customHeight="1"/>
    <row r="1415" ht="15.95" customHeight="1"/>
    <row r="1416" ht="15.95" customHeight="1"/>
    <row r="1417" ht="15.95" customHeight="1"/>
    <row r="1418" ht="15.95" customHeight="1"/>
    <row r="1419" ht="15.95" customHeight="1"/>
    <row r="1420" ht="15.95" customHeight="1"/>
    <row r="1421" ht="15.95" customHeight="1"/>
    <row r="1422" ht="15.95" customHeight="1"/>
    <row r="1423" ht="15.95" customHeight="1"/>
    <row r="1424" ht="15.95" customHeight="1"/>
    <row r="1425" ht="15.95" customHeight="1"/>
    <row r="1426" ht="15.95" customHeight="1"/>
    <row r="1427" ht="15.95" customHeight="1"/>
    <row r="1428" ht="15.95" customHeight="1"/>
    <row r="1429" ht="15.95" customHeight="1"/>
    <row r="1430" ht="15.95" customHeight="1"/>
    <row r="1431" ht="15.95" customHeight="1"/>
    <row r="1432" ht="15.95" customHeight="1"/>
    <row r="1433" ht="15.95" customHeight="1"/>
    <row r="1434" ht="15.95" customHeight="1"/>
    <row r="1435" ht="15.95" customHeight="1"/>
    <row r="1436" ht="15.95" customHeight="1"/>
    <row r="1437" ht="15.95" customHeight="1"/>
    <row r="1438" ht="15.95" customHeight="1"/>
    <row r="1439" ht="15.95" customHeight="1"/>
    <row r="1440" ht="15.95" customHeight="1"/>
    <row r="1441" ht="15.95" customHeight="1"/>
    <row r="1442" ht="15.95" customHeight="1"/>
    <row r="1443" ht="15.95" customHeight="1"/>
    <row r="1444" ht="15.95" customHeight="1"/>
    <row r="1445" ht="15.95" customHeight="1"/>
    <row r="1446" ht="15.95" customHeight="1"/>
    <row r="1447" ht="15.95" customHeight="1"/>
    <row r="1448" ht="15.95" customHeight="1"/>
    <row r="1449" ht="15.95" customHeight="1"/>
    <row r="1450" ht="15.95" customHeight="1"/>
    <row r="1451" ht="15.95" customHeight="1"/>
    <row r="1452" ht="15.95" customHeight="1"/>
    <row r="1453" ht="15.95" customHeight="1"/>
    <row r="1454" ht="15.95" customHeight="1"/>
    <row r="1455" ht="15.95" customHeight="1"/>
    <row r="1456" ht="15.95" customHeight="1"/>
    <row r="1457" ht="15.95" customHeight="1"/>
    <row r="1458" ht="15.95" customHeight="1"/>
    <row r="1459" ht="15.95" customHeight="1"/>
    <row r="1460" ht="15.95" customHeight="1"/>
    <row r="1461" ht="15.95" customHeight="1"/>
    <row r="1462" ht="15.95" customHeight="1"/>
    <row r="1463" ht="15.95" customHeight="1"/>
    <row r="1464" ht="15.95" customHeight="1"/>
    <row r="1465" ht="15.95" customHeight="1"/>
    <row r="1466" ht="15.95" customHeight="1"/>
    <row r="1467" ht="15.95" customHeight="1"/>
    <row r="1468" ht="15.95" customHeight="1"/>
    <row r="1469" ht="15.95" customHeight="1"/>
    <row r="1470" ht="15.95" customHeight="1"/>
    <row r="1471" ht="15.95" customHeight="1"/>
    <row r="1472" ht="15.95" customHeight="1"/>
    <row r="1473" ht="15.95" customHeight="1"/>
    <row r="1474" ht="15.95" customHeight="1"/>
    <row r="1475" ht="15.95" customHeight="1"/>
    <row r="1476" ht="15.95" customHeight="1"/>
    <row r="1477" ht="15.95" customHeight="1"/>
    <row r="1478" ht="15.95" customHeight="1"/>
    <row r="1479" ht="15.95" customHeight="1"/>
    <row r="1480" ht="15.95" customHeight="1"/>
    <row r="1481" ht="15.95" customHeight="1"/>
    <row r="1482" ht="15.95" customHeight="1"/>
    <row r="1483" ht="15.95" customHeight="1"/>
    <row r="1484" ht="15.95" customHeight="1"/>
    <row r="1485" ht="15.95" customHeight="1"/>
    <row r="1486" ht="15.95" customHeight="1"/>
    <row r="1487" ht="15.95" customHeight="1"/>
    <row r="1488" ht="15.95" customHeight="1"/>
    <row r="1489" ht="15.95" customHeight="1"/>
    <row r="1490" ht="15.95" customHeight="1"/>
    <row r="1491" ht="15.95" customHeight="1"/>
    <row r="1492" ht="15.95" customHeight="1"/>
    <row r="1493" ht="15.95" customHeight="1"/>
    <row r="1494" ht="15.95" customHeight="1"/>
    <row r="1495" ht="15.95" customHeight="1"/>
    <row r="1496" ht="15.95" customHeight="1"/>
    <row r="1497" ht="15.95" customHeight="1"/>
    <row r="1498" ht="15.95" customHeight="1"/>
    <row r="1499" ht="15.95" customHeight="1"/>
    <row r="1500" ht="15.95" customHeight="1"/>
    <row r="1501" ht="15.95" customHeight="1"/>
    <row r="1502" ht="15.95" customHeight="1"/>
    <row r="1503" ht="15.95" customHeight="1"/>
    <row r="1504" ht="15.95" customHeight="1"/>
    <row r="1505" ht="15.95" customHeight="1"/>
    <row r="1506" ht="15.95" customHeight="1"/>
    <row r="1507" ht="15.95" customHeight="1"/>
    <row r="1508" ht="15.95" customHeight="1"/>
    <row r="1509" ht="15.95" customHeight="1"/>
    <row r="1510" ht="15.95" customHeight="1"/>
    <row r="1511" ht="15.95" customHeight="1"/>
    <row r="1512" ht="15.95" customHeight="1"/>
    <row r="1513" ht="15.95" customHeight="1"/>
    <row r="1514" ht="15.95" customHeight="1"/>
    <row r="1515" ht="15.95" customHeight="1"/>
    <row r="1516" ht="15.95" customHeight="1"/>
    <row r="1517" ht="15.95" customHeight="1"/>
    <row r="1518" ht="15.95" customHeight="1"/>
    <row r="1519" ht="15.95" customHeight="1"/>
    <row r="1520" ht="15.95" customHeight="1"/>
    <row r="1521" ht="15.95" customHeight="1"/>
    <row r="1522" ht="15.95" customHeight="1"/>
    <row r="1523" ht="15.95" customHeight="1"/>
    <row r="1524" ht="15.95" customHeight="1"/>
    <row r="1525" ht="15.95" customHeight="1"/>
    <row r="1526" ht="15.95" customHeight="1"/>
    <row r="1527" ht="15.95" customHeight="1"/>
    <row r="1528" ht="15.95" customHeight="1"/>
    <row r="1529" ht="15.95" customHeight="1"/>
    <row r="1530" ht="15.95" customHeight="1"/>
    <row r="1531" ht="15.95" customHeight="1"/>
    <row r="1532" ht="15.95" customHeight="1"/>
    <row r="1533" ht="15.95" customHeight="1"/>
    <row r="1534" ht="15.95" customHeight="1"/>
    <row r="1535" ht="15.95" customHeight="1"/>
    <row r="1536" ht="15.95" customHeight="1"/>
    <row r="1537" ht="15.95" customHeight="1"/>
    <row r="1538" ht="15.95" customHeight="1"/>
    <row r="1539" ht="15.95" customHeight="1"/>
    <row r="1540" ht="15.95" customHeight="1"/>
    <row r="1541" ht="15.95" customHeight="1"/>
    <row r="1542" ht="15.95" customHeight="1"/>
    <row r="1543" ht="15.95" customHeight="1"/>
    <row r="1544" ht="15.95" customHeight="1"/>
    <row r="1545" ht="15.95" customHeight="1"/>
    <row r="1546" ht="15.95" customHeight="1"/>
    <row r="1547" ht="15.95" customHeight="1"/>
    <row r="1548" ht="15.95" customHeight="1"/>
    <row r="1549" ht="15.95" customHeight="1"/>
    <row r="1550" ht="15.95" customHeight="1"/>
    <row r="1551" ht="15.95" customHeight="1"/>
    <row r="1552" ht="15.95" customHeight="1"/>
    <row r="1553" ht="15.95" customHeight="1"/>
    <row r="1554" ht="15.95" customHeight="1"/>
    <row r="1555" ht="15.95" customHeight="1"/>
    <row r="1556" ht="15.95" customHeight="1"/>
    <row r="1557" ht="15.95" customHeight="1"/>
    <row r="1558" ht="15.95" customHeight="1"/>
    <row r="1559" ht="15.95" customHeight="1"/>
    <row r="1560" ht="15.95" customHeight="1"/>
    <row r="1561" ht="15.95" customHeight="1"/>
    <row r="1562" ht="15.95" customHeight="1"/>
    <row r="1563" ht="15.95" customHeight="1"/>
    <row r="1564" ht="15.95" customHeight="1"/>
    <row r="1565" ht="15.95" customHeight="1"/>
    <row r="1566" ht="15.95" customHeight="1"/>
    <row r="1567" ht="15.95" customHeight="1"/>
    <row r="1568" ht="15.95" customHeight="1"/>
    <row r="1569" ht="15.95" customHeight="1"/>
    <row r="1570" ht="15.95" customHeight="1"/>
    <row r="1571" ht="15.95" customHeight="1"/>
    <row r="1572" ht="15.95" customHeight="1"/>
    <row r="1573" ht="15.95" customHeight="1"/>
    <row r="1574" ht="15.95" customHeight="1"/>
    <row r="1575" ht="15.95" customHeight="1"/>
    <row r="1576" ht="15.95" customHeight="1"/>
    <row r="1577" ht="15.95" customHeight="1"/>
    <row r="1578" ht="15.95" customHeight="1"/>
    <row r="1579" ht="15.95" customHeight="1"/>
    <row r="1580" ht="15.95" customHeight="1"/>
    <row r="1581" ht="15.95" customHeight="1"/>
    <row r="1582" ht="15.95" customHeight="1"/>
    <row r="1583" ht="15.95" customHeight="1"/>
    <row r="1584" ht="15.95" customHeight="1"/>
    <row r="1585" ht="15.95" customHeight="1"/>
    <row r="1586" ht="15.95" customHeight="1"/>
    <row r="1587" ht="15.95" customHeight="1"/>
    <row r="1588" ht="15.95" customHeight="1"/>
    <row r="1589" ht="15.95" customHeight="1"/>
    <row r="1590" ht="15.95" customHeight="1"/>
    <row r="1591" ht="15.95" customHeight="1"/>
    <row r="1592" ht="15.95" customHeight="1"/>
    <row r="1593" ht="15.95" customHeight="1"/>
    <row r="1594" ht="15.95" customHeight="1"/>
    <row r="1595" ht="15.95" customHeight="1"/>
    <row r="1596" ht="15.95" customHeight="1"/>
    <row r="1597" ht="15.95" customHeight="1"/>
    <row r="1598" ht="15.95" customHeight="1"/>
    <row r="1599" ht="15.95" customHeight="1"/>
    <row r="1600" ht="15.95" customHeight="1"/>
    <row r="1601" ht="15.95" customHeight="1"/>
    <row r="1602" ht="15.95" customHeight="1"/>
    <row r="1603" ht="15.95" customHeight="1"/>
    <row r="1604" ht="15.95" customHeight="1"/>
    <row r="1605" ht="15.95" customHeight="1"/>
    <row r="1606" ht="15.95" customHeight="1"/>
    <row r="1607" ht="15.95" customHeight="1"/>
    <row r="1608" ht="15.95" customHeight="1"/>
    <row r="1609" ht="15.95" customHeight="1"/>
    <row r="1610" ht="15.95" customHeight="1"/>
    <row r="1611" ht="15.95" customHeight="1"/>
    <row r="1612" ht="15.95" customHeight="1"/>
    <row r="1613" ht="15.95" customHeight="1"/>
    <row r="1614" ht="15.95" customHeight="1"/>
    <row r="1615" ht="15.95" customHeight="1"/>
    <row r="1616" ht="15.95" customHeight="1"/>
    <row r="1617" ht="15.95" customHeight="1"/>
    <row r="1618" ht="15.95" customHeight="1"/>
    <row r="1619" ht="15.95" customHeight="1"/>
    <row r="1620" ht="15.95" customHeight="1"/>
    <row r="1621" ht="15.95" customHeight="1"/>
    <row r="1622" ht="15.95" customHeight="1"/>
    <row r="1623" ht="15.95" customHeight="1"/>
    <row r="1624" ht="15.95" customHeight="1"/>
    <row r="1625" ht="15.95" customHeight="1"/>
    <row r="1626" ht="15.95" customHeight="1"/>
    <row r="1627" ht="15.95" customHeight="1"/>
    <row r="1628" ht="15.95" customHeight="1"/>
    <row r="1629" ht="15.95" customHeight="1"/>
    <row r="1630" ht="15.95" customHeight="1"/>
    <row r="1631" ht="15.95" customHeight="1"/>
    <row r="1632" ht="15.95" customHeight="1"/>
    <row r="1633" ht="15.95" customHeight="1"/>
    <row r="1634" ht="15.95" customHeight="1"/>
    <row r="1635" ht="15.95" customHeight="1"/>
    <row r="1636" ht="15.95" customHeight="1"/>
    <row r="1637" ht="15.95" customHeight="1"/>
    <row r="1638" ht="15.95" customHeight="1"/>
    <row r="1639" ht="15.95" customHeight="1"/>
    <row r="1640" ht="15.95" customHeight="1"/>
    <row r="1641" ht="15.95" customHeight="1"/>
    <row r="1642" ht="15.95" customHeight="1"/>
    <row r="1643" ht="15.95" customHeight="1"/>
    <row r="1644" ht="15.95" customHeight="1"/>
    <row r="1645" ht="15.95" customHeight="1"/>
    <row r="1646" ht="15.95" customHeight="1"/>
    <row r="1647" ht="15.95" customHeight="1"/>
    <row r="1648" ht="15.95" customHeight="1"/>
    <row r="1649" ht="15.95" customHeight="1"/>
    <row r="1650" ht="15.95" customHeight="1"/>
    <row r="1651" ht="15.95" customHeight="1"/>
    <row r="1652" ht="15.95" customHeight="1"/>
    <row r="1653" ht="15.95" customHeight="1"/>
    <row r="1654" ht="15.95" customHeight="1"/>
    <row r="1655" ht="15.95" customHeight="1"/>
    <row r="1656" ht="15.95" customHeight="1"/>
    <row r="1657" ht="15.95" customHeight="1"/>
    <row r="1658" ht="15.95" customHeight="1"/>
    <row r="1659" ht="15.95" customHeight="1"/>
    <row r="1660" ht="15.95" customHeight="1"/>
    <row r="1661" ht="15.95" customHeight="1"/>
    <row r="1662" ht="15.95" customHeight="1"/>
    <row r="1663" ht="15.95" customHeight="1"/>
    <row r="1664" ht="15.95" customHeight="1"/>
    <row r="1665" ht="15.95" customHeight="1"/>
    <row r="1666" ht="15.95" customHeight="1"/>
    <row r="1667" ht="15.95" customHeight="1"/>
    <row r="1668" ht="15.95" customHeight="1"/>
    <row r="1669" ht="15.95" customHeight="1"/>
    <row r="1670" ht="15.95" customHeight="1"/>
    <row r="1671" ht="15.95" customHeight="1"/>
    <row r="1672" ht="15.95" customHeight="1"/>
    <row r="1673" ht="15.95" customHeight="1"/>
    <row r="1674" ht="15.95" customHeight="1"/>
    <row r="1675" ht="15.95" customHeight="1"/>
    <row r="1676" ht="15.95" customHeight="1"/>
    <row r="1677" ht="15.95" customHeight="1"/>
    <row r="1678" ht="15.95" customHeight="1"/>
    <row r="1679" ht="15.95" customHeight="1"/>
    <row r="1680" ht="15.95" customHeight="1"/>
    <row r="1681" ht="15.95" customHeight="1"/>
    <row r="1682" ht="15.95" customHeight="1"/>
    <row r="1683" ht="15.95" customHeight="1"/>
    <row r="1684" ht="15.95" customHeight="1"/>
    <row r="1685" ht="15.95" customHeight="1"/>
    <row r="1686" ht="15.95" customHeight="1"/>
    <row r="1687" ht="15.95" customHeight="1"/>
    <row r="1688" ht="15.95" customHeight="1"/>
    <row r="1689" ht="15.95" customHeight="1"/>
    <row r="1690" ht="15.95" customHeight="1"/>
    <row r="1691" ht="15.95" customHeight="1"/>
    <row r="1692" ht="15.95" customHeight="1"/>
    <row r="1693" ht="15.95" customHeight="1"/>
    <row r="1694" ht="15.95" customHeight="1"/>
    <row r="1695" ht="15.95" customHeight="1"/>
    <row r="1696" ht="15.95" customHeight="1"/>
    <row r="1697" ht="15.95" customHeight="1"/>
    <row r="1698" ht="15.95" customHeight="1"/>
    <row r="1699" ht="15.95" customHeight="1"/>
    <row r="1700" ht="15.95" customHeight="1"/>
    <row r="1701" ht="15.95" customHeight="1"/>
    <row r="1702" ht="15.95" customHeight="1"/>
    <row r="1703" ht="15.95" customHeight="1"/>
    <row r="1704" ht="15.95" customHeight="1"/>
    <row r="1705" ht="15.95" customHeight="1"/>
    <row r="1706" ht="15.95" customHeight="1"/>
    <row r="1707" ht="15.95" customHeight="1"/>
    <row r="1708" ht="15.95" customHeight="1"/>
    <row r="1709" ht="15.95" customHeight="1"/>
    <row r="1710" ht="15.95" customHeight="1"/>
    <row r="1711" ht="15.95" customHeight="1"/>
    <row r="1712" ht="15.95" customHeight="1"/>
    <row r="1713" ht="15.95" customHeight="1"/>
    <row r="1714" ht="15.95" customHeight="1"/>
    <row r="1715" ht="15.95" customHeight="1"/>
    <row r="1716" ht="15.95" customHeight="1"/>
    <row r="1717" ht="15.95" customHeight="1"/>
    <row r="1718" ht="15.95" customHeight="1"/>
    <row r="1719" ht="15.95" customHeight="1"/>
    <row r="1720" ht="15.95" customHeight="1"/>
    <row r="1721" ht="15.95" customHeight="1"/>
    <row r="1722" ht="15.95" customHeight="1"/>
    <row r="1723" ht="15.95" customHeight="1"/>
    <row r="1724" ht="15.95" customHeight="1"/>
    <row r="1725" ht="15.95" customHeight="1"/>
    <row r="1726" ht="15.95" customHeight="1"/>
    <row r="1727" ht="15.95" customHeight="1"/>
    <row r="1728" ht="15.95" customHeight="1"/>
    <row r="1729" ht="15.95" customHeight="1"/>
    <row r="1730" ht="15.95" customHeight="1"/>
    <row r="1731" ht="15.95" customHeight="1"/>
    <row r="1732" ht="15.95" customHeight="1"/>
    <row r="1733" ht="15.95" customHeight="1"/>
    <row r="1734" ht="15.95" customHeight="1"/>
    <row r="1735" ht="15.95" customHeight="1"/>
    <row r="1736" ht="15.95" customHeight="1"/>
    <row r="1737" ht="15.95" customHeight="1"/>
    <row r="1738" ht="15.95" customHeight="1"/>
    <row r="1739" ht="15.95" customHeight="1"/>
    <row r="1740" ht="15.95" customHeight="1"/>
    <row r="1741" ht="15.95" customHeight="1"/>
    <row r="1742" ht="15.95" customHeight="1"/>
    <row r="1743" ht="15.95" customHeight="1"/>
    <row r="1744" ht="15.95" customHeight="1"/>
    <row r="1745" ht="15.95" customHeight="1"/>
    <row r="1746" ht="15.95" customHeight="1"/>
    <row r="1747" ht="15.95" customHeight="1"/>
    <row r="1748" ht="15.95" customHeight="1"/>
    <row r="1749" ht="15.95" customHeight="1"/>
    <row r="1750" ht="15.95" customHeight="1"/>
    <row r="1751" ht="15.95" customHeight="1"/>
    <row r="1752" ht="15.95" customHeight="1"/>
    <row r="1753" ht="15.95" customHeight="1"/>
    <row r="1754" ht="15.95" customHeight="1"/>
    <row r="1755" ht="15.95" customHeight="1"/>
    <row r="1756" ht="15.95" customHeight="1"/>
    <row r="1757" ht="15.95" customHeight="1"/>
    <row r="1758" ht="15.95" customHeight="1"/>
    <row r="1759" ht="15.95" customHeight="1"/>
    <row r="1760" ht="15.95" customHeight="1"/>
    <row r="1761" ht="15.95" customHeight="1"/>
    <row r="1762" ht="15.95" customHeight="1"/>
    <row r="1763" ht="15.95" customHeight="1"/>
    <row r="1764" ht="15.95" customHeight="1"/>
    <row r="1765" ht="15.95" customHeight="1"/>
    <row r="1766" ht="15.95" customHeight="1"/>
    <row r="1767" ht="15.95" customHeight="1"/>
    <row r="1768" ht="15.95" customHeight="1"/>
    <row r="1769" ht="15.95" customHeight="1"/>
    <row r="1770" ht="15.95" customHeight="1"/>
    <row r="1771" ht="15.95" customHeight="1"/>
    <row r="1772" ht="15.95" customHeight="1"/>
    <row r="1773" ht="15.95" customHeight="1"/>
    <row r="1774" ht="15.95" customHeight="1"/>
    <row r="1775" ht="15.95" customHeight="1"/>
    <row r="1776" ht="15.95" customHeight="1"/>
    <row r="1777" ht="15.95" customHeight="1"/>
    <row r="1778" ht="15.95" customHeight="1"/>
    <row r="1779" ht="15.95" customHeight="1"/>
    <row r="1780" ht="15.95" customHeight="1"/>
    <row r="1781" ht="15.95" customHeight="1"/>
    <row r="1782" ht="15.95" customHeight="1"/>
    <row r="1783" ht="15.95" customHeight="1"/>
    <row r="1784" ht="15.95" customHeight="1"/>
    <row r="1785" ht="15.95" customHeight="1"/>
    <row r="1786" ht="15.95" customHeight="1"/>
    <row r="1787" ht="15.95" customHeight="1"/>
    <row r="1788" ht="15.95" customHeight="1"/>
    <row r="1789" ht="15.95" customHeight="1"/>
    <row r="1790" ht="15.95" customHeight="1"/>
    <row r="1791" ht="15.95" customHeight="1"/>
    <row r="1792" ht="15.95" customHeight="1"/>
    <row r="1793" ht="15.95" customHeight="1"/>
    <row r="1794" ht="15.95" customHeight="1"/>
    <row r="1795" ht="15.95" customHeight="1"/>
    <row r="1796" ht="15.95" customHeight="1"/>
    <row r="1797" ht="15.95" customHeight="1"/>
    <row r="1798" ht="15.95" customHeight="1"/>
    <row r="1799" ht="15.95" customHeight="1"/>
    <row r="1800" ht="15.95" customHeight="1"/>
    <row r="1801" ht="15.95" customHeight="1"/>
    <row r="1802" ht="15.95" customHeight="1"/>
    <row r="1803" ht="15.95" customHeight="1"/>
    <row r="1804" ht="15.95" customHeight="1"/>
    <row r="1805" ht="15.95" customHeight="1"/>
    <row r="1806" ht="15.95" customHeight="1"/>
    <row r="1807" ht="15.95" customHeight="1"/>
    <row r="1808" ht="15.95" customHeight="1"/>
    <row r="1809" ht="15.95" customHeight="1"/>
    <row r="1810" ht="15.95" customHeight="1"/>
    <row r="1811" ht="15.95" customHeight="1"/>
    <row r="1812" ht="15.95" customHeight="1"/>
    <row r="1813" ht="15.95" customHeight="1"/>
    <row r="1814" ht="15.95" customHeight="1"/>
    <row r="1815" ht="15.95" customHeight="1"/>
    <row r="1816" ht="15.95" customHeight="1"/>
    <row r="1817" ht="15.95" customHeight="1"/>
    <row r="1818" ht="15.95" customHeight="1"/>
    <row r="1819" ht="15.95" customHeight="1"/>
    <row r="1820" ht="15.95" customHeight="1"/>
    <row r="1821" ht="15.95" customHeight="1"/>
    <row r="1822" ht="15.95" customHeight="1"/>
    <row r="1823" ht="15.95" customHeight="1"/>
    <row r="1824" ht="15.95" customHeight="1"/>
    <row r="1825" ht="15.95" customHeight="1"/>
    <row r="1826" ht="15.95" customHeight="1"/>
    <row r="1827" ht="15.95" customHeight="1"/>
    <row r="1828" ht="15.95" customHeight="1"/>
    <row r="1829" ht="15.95" customHeight="1"/>
    <row r="1830" ht="15.95" customHeight="1"/>
    <row r="1831" ht="15.95" customHeight="1"/>
    <row r="1832" ht="15.95" customHeight="1"/>
    <row r="1833" ht="15.95" customHeight="1"/>
    <row r="1834" ht="15.95" customHeight="1"/>
    <row r="1835" ht="15.95" customHeight="1"/>
    <row r="1836" ht="15.95" customHeight="1"/>
    <row r="1837" ht="15.95" customHeight="1"/>
    <row r="1838" ht="15.95" customHeight="1"/>
    <row r="1839" ht="15.95" customHeight="1"/>
    <row r="1840" ht="15.95" customHeight="1"/>
    <row r="1841" ht="15.95" customHeight="1"/>
    <row r="1842" ht="15.95" customHeight="1"/>
    <row r="1843" ht="15.95" customHeight="1"/>
    <row r="1844" ht="15.95" customHeight="1"/>
    <row r="1845" ht="15.95" customHeight="1"/>
    <row r="1846" ht="15.95" customHeight="1"/>
    <row r="1847" ht="15.95" customHeight="1"/>
    <row r="1848" ht="15.95" customHeight="1"/>
    <row r="1849" ht="15.95" customHeight="1"/>
    <row r="1850" ht="15.95" customHeight="1"/>
    <row r="1851" ht="15.95" customHeight="1"/>
    <row r="1852" ht="15.95" customHeight="1"/>
    <row r="1853" ht="15.95" customHeight="1"/>
    <row r="1854" ht="15.95" customHeight="1"/>
    <row r="1855" ht="15.95" customHeight="1"/>
    <row r="1856" ht="15.95" customHeight="1"/>
    <row r="1857" ht="15.95" customHeight="1"/>
    <row r="1858" ht="15.95" customHeight="1"/>
    <row r="1859" ht="15.95" customHeight="1"/>
    <row r="1860" ht="15.95" customHeight="1"/>
    <row r="1861" ht="15.95" customHeight="1"/>
    <row r="1862" ht="15.95" customHeight="1"/>
    <row r="1863" ht="15.95" customHeight="1"/>
    <row r="1864" ht="15.95" customHeight="1"/>
    <row r="1865" ht="15.95" customHeight="1"/>
    <row r="1866" ht="15.95" customHeight="1"/>
    <row r="1867" ht="15.95" customHeight="1"/>
    <row r="1868" ht="15.95" customHeight="1"/>
    <row r="1869" ht="15.95" customHeight="1"/>
    <row r="1870" ht="15.95" customHeight="1"/>
    <row r="1871" ht="15.95" customHeight="1"/>
    <row r="1872" ht="15.95" customHeight="1"/>
    <row r="1873" ht="15.95" customHeight="1"/>
    <row r="1874" ht="15.95" customHeight="1"/>
    <row r="1875" ht="15.95" customHeight="1"/>
    <row r="1876" ht="15.95" customHeight="1"/>
    <row r="1877" ht="15.95" customHeight="1"/>
    <row r="1878" ht="15.95" customHeight="1"/>
    <row r="1879" ht="15.95" customHeight="1"/>
    <row r="1880" ht="15.95" customHeight="1"/>
    <row r="1881" ht="15.95" customHeight="1"/>
    <row r="1882" ht="15.95" customHeight="1"/>
    <row r="1883" ht="15.95" customHeight="1"/>
    <row r="1884" ht="15.95" customHeight="1"/>
    <row r="1885" ht="15.95" customHeight="1"/>
    <row r="1886" ht="15.95" customHeight="1"/>
    <row r="1887" ht="15.95" customHeight="1"/>
    <row r="1888" ht="15.95" customHeight="1"/>
    <row r="1889" ht="15.95" customHeight="1"/>
    <row r="1890" ht="15.95" customHeight="1"/>
    <row r="1891" ht="15.95" customHeight="1"/>
    <row r="1892" ht="15.95" customHeight="1"/>
    <row r="1893" ht="15.95" customHeight="1"/>
    <row r="1894" ht="15.95" customHeight="1"/>
    <row r="1895" ht="15.95" customHeight="1"/>
    <row r="1896" ht="15.95" customHeight="1"/>
    <row r="1897" ht="15.95" customHeight="1"/>
    <row r="1898" ht="15.95" customHeight="1"/>
    <row r="1899" ht="15.95" customHeight="1"/>
    <row r="1900" ht="15.95" customHeight="1"/>
    <row r="1901" ht="15.95" customHeight="1"/>
    <row r="1902" ht="15.95" customHeight="1"/>
    <row r="1903" ht="15.95" customHeight="1"/>
    <row r="1904" ht="15.95" customHeight="1"/>
    <row r="1905" ht="15.95" customHeight="1"/>
    <row r="1906" ht="15.95" customHeight="1"/>
    <row r="1907" ht="15.95" customHeight="1"/>
    <row r="1908" ht="15.95" customHeight="1"/>
    <row r="1909" ht="15.95" customHeight="1"/>
    <row r="1910" ht="15.95" customHeight="1"/>
    <row r="1911" ht="15.95" customHeight="1"/>
    <row r="1912" ht="15.95" customHeight="1"/>
    <row r="1913" ht="15.95" customHeight="1"/>
    <row r="1914" ht="15.95" customHeight="1"/>
    <row r="1915" ht="15.95" customHeight="1"/>
    <row r="1916" ht="15.95" customHeight="1"/>
    <row r="1917" ht="15.95" customHeight="1"/>
    <row r="1918" ht="15.95" customHeight="1"/>
    <row r="1919" ht="15.95" customHeight="1"/>
    <row r="1920" ht="15.95" customHeight="1"/>
    <row r="1921" ht="15.95" customHeight="1"/>
    <row r="1922" ht="15.95" customHeight="1"/>
    <row r="1923" ht="15.95" customHeight="1"/>
    <row r="1924" ht="15.95" customHeight="1"/>
    <row r="1925" ht="15.95" customHeight="1"/>
    <row r="1926" ht="15.95" customHeight="1"/>
    <row r="1927" ht="15.95" customHeight="1"/>
    <row r="1928" ht="15.95" customHeight="1"/>
    <row r="1929" ht="15.95" customHeight="1"/>
    <row r="1930" ht="15.95" customHeight="1"/>
    <row r="1931" ht="15.95" customHeight="1"/>
    <row r="1932" ht="15.95" customHeight="1"/>
    <row r="1933" ht="15.95" customHeight="1"/>
    <row r="1934" ht="15.95" customHeight="1"/>
    <row r="1935" ht="15.95" customHeight="1"/>
    <row r="1936" ht="15.95" customHeight="1"/>
    <row r="1937" ht="15.95" customHeight="1"/>
    <row r="1938" ht="15.95" customHeight="1"/>
    <row r="1939" ht="15.95" customHeight="1"/>
    <row r="1940" ht="15.95" customHeight="1"/>
    <row r="1941" ht="15.95" customHeight="1"/>
    <row r="1942" ht="15.95" customHeight="1"/>
    <row r="1943" ht="15.95" customHeight="1"/>
    <row r="1944" ht="15.95" customHeight="1"/>
    <row r="1945" ht="15.95" customHeight="1"/>
    <row r="1946" ht="15.95" customHeight="1"/>
    <row r="1947" ht="15.95" customHeight="1"/>
    <row r="1948" ht="15.95" customHeight="1"/>
    <row r="1949" ht="15.95" customHeight="1"/>
    <row r="1950" ht="15.95" customHeight="1"/>
    <row r="1951" ht="15.95" customHeight="1"/>
    <row r="1952" ht="15.95" customHeight="1"/>
    <row r="1953" ht="15.95" customHeight="1"/>
    <row r="1954" ht="15.95" customHeight="1"/>
    <row r="1955" ht="15.95" customHeight="1"/>
    <row r="1956" ht="15.95" customHeight="1"/>
    <row r="1957" ht="15.95" customHeight="1"/>
    <row r="1958" ht="15.95" customHeight="1"/>
    <row r="1959" ht="15.95" customHeight="1"/>
    <row r="1960" ht="15.95" customHeight="1"/>
    <row r="1961" ht="15.95" customHeight="1"/>
    <row r="1962" ht="15.95" customHeight="1"/>
    <row r="1963" ht="15.95" customHeight="1"/>
    <row r="1964" ht="15.95" customHeight="1"/>
    <row r="1965" ht="15.95" customHeight="1"/>
    <row r="1966" ht="15.95" customHeight="1"/>
    <row r="1967" ht="15.95" customHeight="1"/>
    <row r="1968" ht="15.95" customHeight="1"/>
    <row r="1969" ht="15.95" customHeight="1"/>
    <row r="1970" ht="15.95" customHeight="1"/>
    <row r="1971" ht="15.95" customHeight="1"/>
    <row r="1972" ht="15.95" customHeight="1"/>
    <row r="1973" ht="15.95" customHeight="1"/>
    <row r="1974" ht="15.95" customHeight="1"/>
    <row r="1975" ht="15.95" customHeight="1"/>
    <row r="1976" ht="15.95" customHeight="1"/>
    <row r="1977" ht="15.95" customHeight="1"/>
    <row r="1978" ht="15.95" customHeight="1"/>
    <row r="1979" ht="15.95" customHeight="1"/>
    <row r="1980" ht="15.95" customHeight="1"/>
    <row r="1981" ht="15.95" customHeight="1"/>
    <row r="1982" ht="15.95" customHeight="1"/>
    <row r="1983" ht="15.95" customHeight="1"/>
    <row r="1984" ht="15.95" customHeight="1"/>
    <row r="1985" ht="15.95" customHeight="1"/>
    <row r="1986" ht="15.95" customHeight="1"/>
    <row r="1987" ht="15.95" customHeight="1"/>
    <row r="1988" ht="15.95" customHeight="1"/>
    <row r="1989" ht="15.95" customHeight="1"/>
    <row r="1990" ht="15.95" customHeight="1"/>
    <row r="1991" ht="15.95" customHeight="1"/>
    <row r="1992" ht="15.95" customHeight="1"/>
    <row r="1993" ht="15.95" customHeight="1"/>
    <row r="1994" ht="15.95" customHeight="1"/>
    <row r="1995" ht="15.95" customHeight="1"/>
    <row r="1996" ht="15.95" customHeight="1"/>
    <row r="1997" ht="15.95" customHeight="1"/>
    <row r="1998" ht="15.95" customHeight="1"/>
    <row r="1999" ht="15.95" customHeight="1"/>
    <row r="2000" ht="15.95" customHeight="1"/>
    <row r="2001" ht="15.95" customHeight="1"/>
    <row r="2002" ht="15.95" customHeight="1"/>
    <row r="2003" ht="15.95" customHeight="1"/>
    <row r="2004" ht="15.95" customHeight="1"/>
    <row r="2005" ht="15.95" customHeight="1"/>
    <row r="2006" ht="15.95" customHeight="1"/>
    <row r="2007" ht="15.95" customHeight="1"/>
    <row r="2008" ht="15.95" customHeight="1"/>
    <row r="2009" ht="15.95" customHeight="1"/>
    <row r="2010" ht="15.95" customHeight="1"/>
    <row r="2011" ht="15.95" customHeight="1"/>
    <row r="2012" ht="15.95" customHeight="1"/>
    <row r="2013" ht="15.95" customHeight="1"/>
    <row r="2014" ht="15.95" customHeight="1"/>
    <row r="2015" ht="15.95" customHeight="1"/>
    <row r="2016" ht="15.95" customHeight="1"/>
    <row r="2017" ht="15.95" customHeight="1"/>
    <row r="2018" ht="15.95" customHeight="1"/>
    <row r="2019" ht="15.95" customHeight="1"/>
    <row r="2020" ht="15.95" customHeight="1"/>
    <row r="2021" ht="15.95" customHeight="1"/>
    <row r="2022" ht="15.95" customHeight="1"/>
    <row r="2023" ht="15.95" customHeight="1"/>
    <row r="2024" ht="15.95" customHeight="1"/>
    <row r="2025" ht="15.95" customHeight="1"/>
    <row r="2026" ht="15.95" customHeight="1"/>
    <row r="2027" ht="15.95" customHeight="1"/>
    <row r="2028" ht="15.95" customHeight="1"/>
    <row r="2029" ht="15.95" customHeight="1"/>
    <row r="2030" ht="15.95" customHeight="1"/>
    <row r="2031" ht="15.95" customHeight="1"/>
    <row r="2032" ht="15.95" customHeight="1"/>
    <row r="2033" ht="15.95" customHeight="1"/>
    <row r="2034" ht="15.95" customHeight="1"/>
    <row r="2035" ht="15.95" customHeight="1"/>
    <row r="2036" ht="15.95" customHeight="1"/>
    <row r="2037" ht="15.95" customHeight="1"/>
    <row r="2038" ht="15.95" customHeight="1"/>
    <row r="2039" ht="15.95" customHeight="1"/>
    <row r="2040" ht="15.95" customHeight="1"/>
    <row r="2041" ht="15.95" customHeight="1"/>
    <row r="2042" ht="15.95" customHeight="1"/>
    <row r="2043" ht="15.95" customHeight="1"/>
    <row r="2044" ht="15.95" customHeight="1"/>
    <row r="2045" ht="15.95" customHeight="1"/>
    <row r="2046" ht="15.95" customHeight="1"/>
    <row r="2047" ht="15.95" customHeight="1"/>
    <row r="2048" ht="15.95" customHeight="1"/>
    <row r="2049" ht="15.95" customHeight="1"/>
    <row r="2050" ht="15.95" customHeight="1"/>
    <row r="2051" ht="15.95" customHeight="1"/>
    <row r="2052" ht="15.95" customHeight="1"/>
    <row r="2053" ht="15.95" customHeight="1"/>
    <row r="2054" ht="15.95" customHeight="1"/>
    <row r="2055" ht="15.95" customHeight="1"/>
    <row r="2056" ht="15.95" customHeight="1"/>
    <row r="2057" ht="15.95" customHeight="1"/>
    <row r="2058" ht="15.95" customHeight="1"/>
    <row r="2059" ht="15.95" customHeight="1"/>
    <row r="2060" ht="15.95" customHeight="1"/>
    <row r="2061" ht="15.95" customHeight="1"/>
    <row r="2062" ht="15.95" customHeight="1"/>
    <row r="2063" ht="15.95" customHeight="1"/>
    <row r="2064" ht="15.95" customHeight="1"/>
    <row r="2065" ht="15.95" customHeight="1"/>
    <row r="2066" ht="15.95" customHeight="1"/>
    <row r="2067" ht="15.95" customHeight="1"/>
    <row r="2068" ht="15.95" customHeight="1"/>
    <row r="2069" ht="15.95" customHeight="1"/>
    <row r="2070" ht="15.95" customHeight="1"/>
    <row r="2071" ht="15.95" customHeight="1"/>
    <row r="2072" ht="15.95" customHeight="1"/>
    <row r="2073" ht="15.95" customHeight="1"/>
    <row r="2074" ht="15.95" customHeight="1"/>
    <row r="2075" ht="15.95" customHeight="1"/>
    <row r="2076" ht="15.95" customHeight="1"/>
    <row r="2077" ht="15.95" customHeight="1"/>
    <row r="2078" ht="15.95" customHeight="1"/>
    <row r="2079" ht="15.95" customHeight="1"/>
    <row r="2080" ht="15.95" customHeight="1"/>
    <row r="2081" ht="15.95" customHeight="1"/>
    <row r="2082" ht="15.95" customHeight="1"/>
    <row r="2083" ht="15.95" customHeight="1"/>
    <row r="2084" ht="15.95" customHeight="1"/>
    <row r="2085" ht="15.95" customHeight="1"/>
    <row r="2086" ht="15.95" customHeight="1"/>
    <row r="2087" ht="15.95" customHeight="1"/>
    <row r="2088" ht="15.95" customHeight="1"/>
    <row r="2089" ht="15.95" customHeight="1"/>
    <row r="2090" ht="15.95" customHeight="1"/>
    <row r="2091" ht="15.95" customHeight="1"/>
    <row r="2092" ht="15.95" customHeight="1"/>
    <row r="2093" ht="15.95" customHeight="1"/>
    <row r="2094" ht="15.95" customHeight="1"/>
    <row r="2095" ht="15.95" customHeight="1"/>
    <row r="2096" ht="15.95" customHeight="1"/>
    <row r="2097" ht="15.95" customHeight="1"/>
    <row r="2098" ht="15.95" customHeight="1"/>
    <row r="2099" ht="15.95" customHeight="1"/>
    <row r="2100" ht="15.95" customHeight="1"/>
    <row r="2101" ht="15.95" customHeight="1"/>
    <row r="2102" ht="15.95" customHeight="1"/>
    <row r="2103" ht="15.95" customHeight="1"/>
    <row r="2104" ht="15.95" customHeight="1"/>
    <row r="2105" ht="15.95" customHeight="1"/>
    <row r="2106" ht="15.95" customHeight="1"/>
    <row r="2107" ht="15.95" customHeight="1"/>
    <row r="2108" ht="15.95" customHeight="1"/>
    <row r="2109" ht="15.95" customHeight="1"/>
    <row r="2110" ht="15.95" customHeight="1"/>
    <row r="2111" ht="15.95" customHeight="1"/>
    <row r="2112" ht="15.95" customHeight="1"/>
    <row r="2113" ht="15.95" customHeight="1"/>
    <row r="2114" ht="15.95" customHeight="1"/>
    <row r="2115" ht="15.95" customHeight="1"/>
    <row r="2116" ht="15.95" customHeight="1"/>
    <row r="2117" ht="15.95" customHeight="1"/>
    <row r="2118" ht="15.95" customHeight="1"/>
    <row r="2119" ht="15.95" customHeight="1"/>
    <row r="2120" ht="15.95" customHeight="1"/>
    <row r="2121" ht="15.95" customHeight="1"/>
    <row r="2122" ht="15.95" customHeight="1"/>
    <row r="2123" ht="15.95" customHeight="1"/>
    <row r="2124" ht="15.95" customHeight="1"/>
    <row r="2125" ht="15.95" customHeight="1"/>
    <row r="2126" ht="15.95" customHeight="1"/>
    <row r="2127" ht="15.95" customHeight="1"/>
    <row r="2128" ht="15.95" customHeight="1"/>
    <row r="2129" ht="15.95" customHeight="1"/>
    <row r="2130" ht="15.95" customHeight="1"/>
    <row r="2131" ht="15.95" customHeight="1"/>
    <row r="2132" ht="15.95" customHeight="1"/>
    <row r="2133" ht="15.95" customHeight="1"/>
    <row r="2134" ht="15.95" customHeight="1"/>
    <row r="2135" ht="15.95" customHeight="1"/>
    <row r="2136" ht="15.95" customHeight="1"/>
    <row r="2137" ht="15.95" customHeight="1"/>
    <row r="2138" ht="15.95" customHeight="1"/>
    <row r="2139" ht="15.95" customHeight="1"/>
    <row r="2140" ht="15.95" customHeight="1"/>
    <row r="2141" ht="15.95" customHeight="1"/>
    <row r="2142" ht="15.95" customHeight="1"/>
    <row r="2143" ht="15.95" customHeight="1"/>
    <row r="2144" ht="15.95" customHeight="1"/>
    <row r="2145" ht="15.95" customHeight="1"/>
    <row r="2146" ht="15.95" customHeight="1"/>
    <row r="2147" ht="15.95" customHeight="1"/>
    <row r="2148" ht="15.95" customHeight="1"/>
    <row r="2149" ht="15.95" customHeight="1"/>
    <row r="2150" ht="15.95" customHeight="1"/>
    <row r="2151" ht="15.95" customHeight="1"/>
    <row r="2152" ht="15.95" customHeight="1"/>
    <row r="2153" ht="15.95" customHeight="1"/>
    <row r="2154" ht="15.95" customHeight="1"/>
    <row r="2155" ht="15.95" customHeight="1"/>
    <row r="2156" ht="15.95" customHeight="1"/>
    <row r="2157" ht="15.95" customHeight="1"/>
    <row r="2158" ht="15.95" customHeight="1"/>
    <row r="2159" ht="15.95" customHeight="1"/>
    <row r="2160" ht="15.95" customHeight="1"/>
    <row r="2161" ht="15.95" customHeight="1"/>
    <row r="2162" ht="15.95" customHeight="1"/>
    <row r="2163" ht="15.95" customHeight="1"/>
    <row r="2164" ht="15.95" customHeight="1"/>
    <row r="2165" ht="15.95" customHeight="1"/>
    <row r="2166" ht="15.95" customHeight="1"/>
    <row r="2167" ht="15.95" customHeight="1"/>
    <row r="2168" ht="15.95" customHeight="1"/>
    <row r="2169" ht="15.95" customHeight="1"/>
    <row r="2170" ht="15.95" customHeight="1"/>
    <row r="2171" ht="15.95" customHeight="1"/>
    <row r="2172" ht="15.95" customHeight="1"/>
    <row r="2173" ht="15.95" customHeight="1"/>
    <row r="2174" ht="15.95" customHeight="1"/>
    <row r="2175" ht="15.95" customHeight="1"/>
    <row r="2176" ht="15.95" customHeight="1"/>
    <row r="2177" ht="15.95" customHeight="1"/>
    <row r="2178" ht="15.95" customHeight="1"/>
    <row r="2179" ht="15.95" customHeight="1"/>
    <row r="2180" ht="15.95" customHeight="1"/>
    <row r="2181" ht="15.95" customHeight="1"/>
    <row r="2182" ht="15.95" customHeight="1"/>
    <row r="2183" ht="15.95" customHeight="1"/>
    <row r="2184" ht="15.95" customHeight="1"/>
    <row r="2185" ht="15.95" customHeight="1"/>
    <row r="2186" ht="15.95" customHeight="1"/>
    <row r="2187" ht="15.95" customHeight="1"/>
    <row r="2188" ht="15.95" customHeight="1"/>
    <row r="2189" ht="15.95" customHeight="1"/>
    <row r="2190" ht="15.95" customHeight="1"/>
    <row r="2191" ht="15.95" customHeight="1"/>
    <row r="2192" ht="15.95" customHeight="1"/>
    <row r="2193" ht="15.95" customHeight="1"/>
    <row r="2194" ht="15.95" customHeight="1"/>
    <row r="2195" ht="15.95" customHeight="1"/>
    <row r="2196" ht="15.95" customHeight="1"/>
    <row r="2197" ht="15.95" customHeight="1"/>
    <row r="2198" ht="15.95" customHeight="1"/>
    <row r="2199" ht="15.95" customHeight="1"/>
    <row r="2200" ht="15.95" customHeight="1"/>
    <row r="2201" ht="15.95" customHeight="1"/>
    <row r="2202" ht="15.95" customHeight="1"/>
    <row r="2203" ht="15.95" customHeight="1"/>
    <row r="2204" ht="15.95" customHeight="1"/>
    <row r="2205" ht="15.95" customHeight="1"/>
    <row r="2206" ht="15.95" customHeight="1"/>
    <row r="2207" ht="15.95" customHeight="1"/>
    <row r="2208" ht="15.95" customHeight="1"/>
    <row r="2209" ht="15.95" customHeight="1"/>
    <row r="2210" ht="15.95" customHeight="1"/>
    <row r="2211" ht="15.95" customHeight="1"/>
    <row r="2212" ht="15.95" customHeight="1"/>
    <row r="2213" ht="15.95" customHeight="1"/>
    <row r="2214" ht="15.95" customHeight="1"/>
    <row r="2215" ht="15.95" customHeight="1"/>
    <row r="2216" ht="15.95" customHeight="1"/>
    <row r="2217" ht="15.95" customHeight="1"/>
    <row r="2218" ht="15.95" customHeight="1"/>
    <row r="2219" ht="15.95" customHeight="1"/>
    <row r="2220" ht="15.95" customHeight="1"/>
    <row r="2221" ht="15.95" customHeight="1"/>
    <row r="2222" ht="15.95" customHeight="1"/>
    <row r="2223" ht="15.95" customHeight="1"/>
    <row r="2224" ht="15.95" customHeight="1"/>
    <row r="2225" ht="15.95" customHeight="1"/>
    <row r="2226" ht="15.95" customHeight="1"/>
    <row r="2227" ht="15.95" customHeight="1"/>
    <row r="2228" ht="15.95" customHeight="1"/>
    <row r="2229" ht="15.95" customHeight="1"/>
    <row r="2230" ht="15.95" customHeight="1"/>
    <row r="2231" ht="15.95" customHeight="1"/>
    <row r="2232" ht="15.95" customHeight="1"/>
    <row r="2233" ht="15.95" customHeight="1"/>
    <row r="2234" ht="15.95" customHeight="1"/>
    <row r="2235" ht="15.95" customHeight="1"/>
    <row r="2236" ht="15.95" customHeight="1"/>
    <row r="2237" ht="15.95" customHeight="1"/>
    <row r="2238" ht="15.95" customHeight="1"/>
    <row r="2239" ht="15.95" customHeight="1"/>
    <row r="2240" ht="15.95" customHeight="1"/>
    <row r="2241" ht="15.95" customHeight="1"/>
    <row r="2242" ht="15.95" customHeight="1"/>
    <row r="2243" ht="15.95" customHeight="1"/>
    <row r="2244" ht="15.95" customHeight="1"/>
    <row r="2245" ht="15.95" customHeight="1"/>
    <row r="2246" ht="15.95" customHeight="1"/>
    <row r="2247" ht="15.95" customHeight="1"/>
    <row r="2248" ht="15.95" customHeight="1"/>
    <row r="2249" ht="15.95" customHeight="1"/>
    <row r="2250" ht="15.95" customHeight="1"/>
    <row r="2251" ht="15.95" customHeight="1"/>
    <row r="2252" ht="15.95" customHeight="1"/>
    <row r="2253" ht="15.95" customHeight="1"/>
    <row r="2254" ht="15.95" customHeight="1"/>
    <row r="2255" ht="15.95" customHeight="1"/>
    <row r="2256" ht="15.95" customHeight="1"/>
    <row r="2257" ht="15.95" customHeight="1"/>
    <row r="2258" ht="15.95" customHeight="1"/>
    <row r="2259" ht="15.95" customHeight="1"/>
    <row r="2260" ht="15.95" customHeight="1"/>
    <row r="2261" ht="15.95" customHeight="1"/>
    <row r="2262" ht="15.95" customHeight="1"/>
    <row r="2263" ht="15.95" customHeight="1"/>
    <row r="2264" ht="15.95" customHeight="1"/>
    <row r="2265" ht="15.95" customHeight="1"/>
    <row r="2266" ht="15.95" customHeight="1"/>
    <row r="2267" ht="15.95" customHeight="1"/>
    <row r="2268" ht="15.95" customHeight="1"/>
    <row r="2269" ht="15.95" customHeight="1"/>
    <row r="2270" ht="15.95" customHeight="1"/>
    <row r="2271" ht="15.95" customHeight="1"/>
    <row r="2272" ht="15.95" customHeight="1"/>
    <row r="2273" ht="15.95" customHeight="1"/>
    <row r="2274" ht="15.95" customHeight="1"/>
    <row r="2275" ht="15.95" customHeight="1"/>
    <row r="2276" ht="15.95" customHeight="1"/>
    <row r="2277" ht="15.95" customHeight="1"/>
    <row r="2278" ht="15.95" customHeight="1"/>
    <row r="2279" ht="15.95" customHeight="1"/>
    <row r="2280" ht="15.95" customHeight="1"/>
    <row r="2281" ht="15.95" customHeight="1"/>
    <row r="2282" ht="15.95" customHeight="1"/>
    <row r="2283" ht="15.95" customHeight="1"/>
    <row r="2284" ht="15.95" customHeight="1"/>
    <row r="2285" ht="15.95" customHeight="1"/>
    <row r="2286" ht="15.95" customHeight="1"/>
    <row r="2287" ht="15.95" customHeight="1"/>
    <row r="2288" ht="15.95" customHeight="1"/>
    <row r="2289" ht="15.95" customHeight="1"/>
    <row r="2290" ht="15.95" customHeight="1"/>
    <row r="2291" ht="15.95" customHeight="1"/>
    <row r="2292" ht="15.95" customHeight="1"/>
    <row r="2293" ht="15.95" customHeight="1"/>
    <row r="2294" ht="15.95" customHeight="1"/>
    <row r="2295" ht="15.95" customHeight="1"/>
    <row r="2296" ht="15.95" customHeight="1"/>
    <row r="2297" ht="15.95" customHeight="1"/>
    <row r="2298" ht="15.95" customHeight="1"/>
    <row r="2299" ht="15.95" customHeight="1"/>
    <row r="2300" ht="15.95" customHeight="1"/>
    <row r="2301" ht="15.95" customHeight="1"/>
    <row r="2302" ht="15.95" customHeight="1"/>
    <row r="2303" ht="15.95" customHeight="1"/>
    <row r="2304" ht="15.95" customHeight="1"/>
    <row r="2305" ht="15.95" customHeight="1"/>
    <row r="2306" ht="15.95" customHeight="1"/>
    <row r="2307" ht="15.95" customHeight="1"/>
    <row r="2308" ht="15.95" customHeight="1"/>
    <row r="2309" ht="15.95" customHeight="1"/>
    <row r="2310" ht="15.95" customHeight="1"/>
    <row r="2311" ht="15.95" customHeight="1"/>
    <row r="2312" ht="15.95" customHeight="1"/>
    <row r="2313" ht="15.95" customHeight="1"/>
    <row r="2314" ht="15.95" customHeight="1"/>
    <row r="2315" ht="15.95" customHeight="1"/>
    <row r="2316" ht="15.95" customHeight="1"/>
    <row r="2317" ht="15.95" customHeight="1"/>
    <row r="2318" ht="15.95" customHeight="1"/>
    <row r="2319" ht="15.95" customHeight="1"/>
    <row r="2320" ht="15.95" customHeight="1"/>
    <row r="2321" ht="15.95" customHeight="1"/>
    <row r="2322" ht="15.95" customHeight="1"/>
    <row r="2323" ht="15.95" customHeight="1"/>
    <row r="2324" ht="15.95" customHeight="1"/>
    <row r="2325" ht="15.95" customHeight="1"/>
    <row r="2326" ht="15.95" customHeight="1"/>
    <row r="2327" ht="15.95" customHeight="1"/>
    <row r="2328" ht="15.95" customHeight="1"/>
    <row r="2329" ht="15.95" customHeight="1"/>
    <row r="2330" ht="15.95" customHeight="1"/>
    <row r="2331" ht="15.95" customHeight="1"/>
    <row r="2332" ht="15.95" customHeight="1"/>
    <row r="2333" ht="15.95" customHeight="1"/>
    <row r="2334" ht="15.95" customHeight="1"/>
    <row r="2335" ht="15.95" customHeight="1"/>
    <row r="2336" ht="15.95" customHeight="1"/>
    <row r="2337" ht="15.95" customHeight="1"/>
    <row r="2338" ht="15.95" customHeight="1"/>
    <row r="2339" ht="15.95" customHeight="1"/>
    <row r="2340" ht="15.95" customHeight="1"/>
    <row r="2341" ht="15.95" customHeight="1"/>
    <row r="2342" ht="15.95" customHeight="1"/>
    <row r="2343" ht="15.95" customHeight="1"/>
    <row r="2344" ht="15.95" customHeight="1"/>
    <row r="2345" ht="15.95" customHeight="1"/>
    <row r="2346" ht="15.95" customHeight="1"/>
    <row r="2347" ht="15.95" customHeight="1"/>
    <row r="2348" ht="15.95" customHeight="1"/>
    <row r="2349" ht="15.95" customHeight="1"/>
    <row r="2350" ht="15.95" customHeight="1"/>
    <row r="2351" ht="15.95" customHeight="1"/>
    <row r="2352" ht="15.95" customHeight="1"/>
    <row r="2353" ht="15.95" customHeight="1"/>
    <row r="2354" ht="15.95" customHeight="1"/>
    <row r="2355" ht="15.95" customHeight="1"/>
    <row r="2356" ht="15.95" customHeight="1"/>
    <row r="2357" ht="15.95" customHeight="1"/>
    <row r="2358" ht="15.95" customHeight="1"/>
    <row r="2359" ht="15.95" customHeight="1"/>
    <row r="2360" ht="15.95" customHeight="1"/>
    <row r="2361" ht="15.95" customHeight="1"/>
    <row r="2362" ht="15.95" customHeight="1"/>
    <row r="2363" ht="15.95" customHeight="1"/>
    <row r="2364" ht="15.95" customHeight="1"/>
    <row r="2365" ht="15.95" customHeight="1"/>
    <row r="2366" ht="15.95" customHeight="1"/>
    <row r="2367" ht="15.95" customHeight="1"/>
    <row r="2368" ht="15.95" customHeight="1"/>
    <row r="2369" ht="15.95" customHeight="1"/>
    <row r="2370" ht="15.95" customHeight="1"/>
    <row r="2371" ht="15.95" customHeight="1"/>
    <row r="2372" ht="15.95" customHeight="1"/>
    <row r="2373" ht="15.95" customHeight="1"/>
    <row r="2374" ht="15.95" customHeight="1"/>
    <row r="2375" ht="15.95" customHeight="1"/>
    <row r="2376" ht="15.95" customHeight="1"/>
    <row r="2377" ht="15.95" customHeight="1"/>
    <row r="2378" ht="15.95" customHeight="1"/>
    <row r="2379" ht="15.95" customHeight="1"/>
    <row r="2380" ht="15.95" customHeight="1"/>
    <row r="2381" ht="15.95" customHeight="1"/>
    <row r="2382" ht="15.95" customHeight="1"/>
    <row r="2383" ht="15.95" customHeight="1"/>
    <row r="2384" ht="15.95" customHeight="1"/>
    <row r="2385" ht="15.95" customHeight="1"/>
    <row r="2386" ht="15.95" customHeight="1"/>
    <row r="2387" ht="15.95" customHeight="1"/>
    <row r="2388" ht="15.95" customHeight="1"/>
    <row r="2389" ht="15.95" customHeight="1"/>
    <row r="2390" ht="15.95" customHeight="1"/>
    <row r="2391" ht="15.95" customHeight="1"/>
    <row r="2392" ht="15.95" customHeight="1"/>
    <row r="2393" ht="15.95" customHeight="1"/>
    <row r="2394" ht="15.95" customHeight="1"/>
    <row r="2395" ht="15.95" customHeight="1"/>
    <row r="2396" ht="15.95" customHeight="1"/>
    <row r="2397" ht="15.95" customHeight="1"/>
    <row r="2398" ht="15.95" customHeight="1"/>
    <row r="2399" ht="15.95" customHeight="1"/>
    <row r="2400" ht="15.95" customHeight="1"/>
    <row r="2401" ht="15.95" customHeight="1"/>
    <row r="2402" ht="15.95" customHeight="1"/>
    <row r="2403" ht="15.95" customHeight="1"/>
    <row r="2404" ht="15.95" customHeight="1"/>
    <row r="2405" ht="15.95" customHeight="1"/>
    <row r="2406" ht="15.95" customHeight="1"/>
    <row r="2407" ht="15.95" customHeight="1"/>
    <row r="2408" ht="15.95" customHeight="1"/>
    <row r="2409" ht="15.95" customHeight="1"/>
    <row r="2410" ht="15.95" customHeight="1"/>
    <row r="2411" ht="15.95" customHeight="1"/>
    <row r="2412" ht="15.95" customHeight="1"/>
    <row r="2413" ht="15.95" customHeight="1"/>
    <row r="2414" ht="15.95" customHeight="1"/>
    <row r="2415" ht="15.95" customHeight="1"/>
    <row r="2416" ht="15.95" customHeight="1"/>
    <row r="2417" ht="15.95" customHeight="1"/>
    <row r="2418" ht="15.95" customHeight="1"/>
    <row r="2419" ht="15.95" customHeight="1"/>
    <row r="2420" ht="15.95" customHeight="1"/>
    <row r="2421" ht="15.95" customHeight="1"/>
    <row r="2422" ht="15.95" customHeight="1"/>
    <row r="2423" ht="15.95" customHeight="1"/>
    <row r="2424" ht="15.95" customHeight="1"/>
    <row r="2425" ht="15.95" customHeight="1"/>
    <row r="2426" ht="15.95" customHeight="1"/>
    <row r="2427" ht="15.95" customHeight="1"/>
    <row r="2428" ht="15.95" customHeight="1"/>
    <row r="2429" ht="15.95" customHeight="1"/>
    <row r="2430" ht="15.95" customHeight="1"/>
    <row r="2431" ht="15.95" customHeight="1"/>
    <row r="2432" ht="15.95" customHeight="1"/>
    <row r="2433" ht="15.95" customHeight="1"/>
    <row r="2434" ht="15.95" customHeight="1"/>
    <row r="2435" ht="15.95" customHeight="1"/>
    <row r="2436" ht="15.95" customHeight="1"/>
    <row r="2437" ht="15.95" customHeight="1"/>
    <row r="2438" ht="15.95" customHeight="1"/>
    <row r="2439" ht="15.95" customHeight="1"/>
    <row r="2440" ht="15.95" customHeight="1"/>
    <row r="2441" ht="15.95" customHeight="1"/>
    <row r="2442" ht="15.95" customHeight="1"/>
    <row r="2443" ht="15.95" customHeight="1"/>
    <row r="2444" ht="15.95" customHeight="1"/>
    <row r="2445" ht="15.95" customHeight="1"/>
    <row r="2446" ht="15.95" customHeight="1"/>
    <row r="2447" ht="15.95" customHeight="1"/>
    <row r="2448" ht="15.95" customHeight="1"/>
    <row r="2449" ht="15.95" customHeight="1"/>
    <row r="2450" ht="15.95" customHeight="1"/>
    <row r="2451" ht="15.95" customHeight="1"/>
    <row r="2452" ht="15.95" customHeight="1"/>
    <row r="2453" ht="15.95" customHeight="1"/>
    <row r="2454" ht="15.95" customHeight="1"/>
    <row r="2455" ht="15.95" customHeight="1"/>
    <row r="2456" ht="15.95" customHeight="1"/>
    <row r="2457" ht="15.95" customHeight="1"/>
    <row r="2458" ht="15.95" customHeight="1"/>
    <row r="2459" ht="15.95" customHeight="1"/>
    <row r="2460" ht="15.95" customHeight="1"/>
    <row r="2461" ht="15.95" customHeight="1"/>
    <row r="2462" ht="15.95" customHeight="1"/>
    <row r="2463" ht="15.95" customHeight="1"/>
    <row r="2464" ht="15.95" customHeight="1"/>
    <row r="2465" ht="15.95" customHeight="1"/>
    <row r="2466" ht="15.95" customHeight="1"/>
    <row r="2467" ht="15.95" customHeight="1"/>
    <row r="2468" ht="15.95" customHeight="1"/>
    <row r="2469" ht="15.95" customHeight="1"/>
    <row r="2470" ht="15.95" customHeight="1"/>
    <row r="2471" ht="15.95" customHeight="1"/>
    <row r="2472" ht="15.95" customHeight="1"/>
    <row r="2473" ht="15.95" customHeight="1"/>
    <row r="2474" ht="15.95" customHeight="1"/>
    <row r="2475" ht="15.95" customHeight="1"/>
    <row r="2476" ht="15.95" customHeight="1"/>
    <row r="2477" ht="15.95" customHeight="1"/>
    <row r="2478" ht="15.95" customHeight="1"/>
    <row r="2479" ht="15.95" customHeight="1"/>
    <row r="2480" ht="15.95" customHeight="1"/>
    <row r="2481" ht="15.95" customHeight="1"/>
    <row r="2482" ht="15.95" customHeight="1"/>
    <row r="2483" ht="15.95" customHeight="1"/>
    <row r="2484" ht="15.95" customHeight="1"/>
    <row r="2485" ht="15.95" customHeight="1"/>
    <row r="2486" ht="15.95" customHeight="1"/>
    <row r="2487" ht="15.95" customHeight="1"/>
    <row r="2488" ht="15.95" customHeight="1"/>
    <row r="2489" ht="15.95" customHeight="1"/>
    <row r="2490" ht="15.95" customHeight="1"/>
    <row r="2491" ht="15.95" customHeight="1"/>
    <row r="2492" ht="15.95" customHeight="1"/>
    <row r="2493" ht="15.95" customHeight="1"/>
    <row r="2494" ht="15.95" customHeight="1"/>
    <row r="2495" ht="15.95" customHeight="1"/>
    <row r="2496" ht="15.95" customHeight="1"/>
    <row r="2497" ht="15.95" customHeight="1"/>
    <row r="2498" ht="15.95" customHeight="1"/>
    <row r="2499" ht="15.95" customHeight="1"/>
    <row r="2500" ht="15.95" customHeight="1"/>
    <row r="2501" ht="15.95" customHeight="1"/>
    <row r="2502" ht="15.95" customHeight="1"/>
    <row r="2503" ht="15.95" customHeight="1"/>
    <row r="2504" ht="15.95" customHeight="1"/>
    <row r="2505" ht="15.95" customHeight="1"/>
    <row r="2506" ht="15.95" customHeight="1"/>
    <row r="2507" ht="15.95" customHeight="1"/>
    <row r="2508" ht="15.95" customHeight="1"/>
    <row r="2509" ht="15.95" customHeight="1"/>
    <row r="2510" ht="15.95" customHeight="1"/>
    <row r="2511" ht="15.95" customHeight="1"/>
    <row r="2512" ht="15.95" customHeight="1"/>
    <row r="2513" ht="15.95" customHeight="1"/>
    <row r="2514" ht="15.95" customHeight="1"/>
    <row r="2515" ht="15.95" customHeight="1"/>
    <row r="2516" ht="15.95" customHeight="1"/>
    <row r="2517" ht="15.95" customHeight="1"/>
    <row r="2518" ht="15.95" customHeight="1"/>
    <row r="2519" ht="15.95" customHeight="1"/>
    <row r="2520" ht="15.95" customHeight="1"/>
    <row r="2521" ht="15.95" customHeight="1"/>
    <row r="2522" ht="15.95" customHeight="1"/>
    <row r="2523" ht="15.95" customHeight="1"/>
    <row r="2524" ht="15.95" customHeight="1"/>
    <row r="2525" ht="15.95" customHeight="1"/>
    <row r="2526" ht="15.95" customHeight="1"/>
    <row r="2527" ht="15.95" customHeight="1"/>
    <row r="2528" ht="15.95" customHeight="1"/>
    <row r="2529" ht="15.95" customHeight="1"/>
    <row r="2530" ht="15.95" customHeight="1"/>
    <row r="2531" ht="15.95" customHeight="1"/>
    <row r="2532" ht="15.95" customHeight="1"/>
    <row r="2533" ht="15.95" customHeight="1"/>
    <row r="2534" ht="15.95" customHeight="1"/>
    <row r="2535" ht="15.95" customHeight="1"/>
    <row r="2536" ht="15.95" customHeight="1"/>
    <row r="2537" ht="15.95" customHeight="1"/>
    <row r="2538" ht="15.95" customHeight="1"/>
    <row r="2539" ht="15.95" customHeight="1"/>
    <row r="2540" ht="15.95" customHeight="1"/>
    <row r="2541" ht="15.95" customHeight="1"/>
    <row r="2542" ht="15.95" customHeight="1"/>
    <row r="2543" ht="15.95" customHeight="1"/>
    <row r="2544" ht="15.95" customHeight="1"/>
    <row r="2545" ht="15.95" customHeight="1"/>
    <row r="2546" ht="15.95" customHeight="1"/>
    <row r="2547" ht="15.95" customHeight="1"/>
    <row r="2548" ht="15.95" customHeight="1"/>
    <row r="2549" ht="15.95" customHeight="1"/>
    <row r="2550" ht="15.95" customHeight="1"/>
    <row r="2551" ht="15.95" customHeight="1"/>
    <row r="2552" ht="15.95" customHeight="1"/>
    <row r="2553" ht="15.95" customHeight="1"/>
    <row r="2554" ht="15.95" customHeight="1"/>
    <row r="2555" ht="15.95" customHeight="1"/>
    <row r="2556" ht="15.95" customHeight="1"/>
    <row r="2557" ht="15.95" customHeight="1"/>
    <row r="2558" ht="15.95" customHeight="1"/>
    <row r="2559" ht="15.95" customHeight="1"/>
    <row r="2560" ht="15.95" customHeight="1"/>
    <row r="2561" ht="15.95" customHeight="1"/>
    <row r="2562" ht="15.95" customHeight="1"/>
    <row r="2563" ht="15.95" customHeight="1"/>
    <row r="2564" ht="15.95" customHeight="1"/>
    <row r="2565" ht="15.95" customHeight="1"/>
    <row r="2566" ht="15.95" customHeight="1"/>
    <row r="2567" ht="15.95" customHeight="1"/>
    <row r="2568" ht="15.95" customHeight="1"/>
    <row r="2569" ht="15.95" customHeight="1"/>
    <row r="2570" ht="15.95" customHeight="1"/>
    <row r="2571" ht="15.95" customHeight="1"/>
    <row r="2572" ht="15.95" customHeight="1"/>
    <row r="2573" ht="15.95" customHeight="1"/>
    <row r="2574" ht="15.95" customHeight="1"/>
    <row r="2575" ht="15.95" customHeight="1"/>
    <row r="2576" ht="15.95" customHeight="1"/>
    <row r="2577" ht="15.95" customHeight="1"/>
    <row r="2578" ht="15.95" customHeight="1"/>
    <row r="2579" ht="15.95" customHeight="1"/>
    <row r="2580" ht="15.95" customHeight="1"/>
    <row r="2581" ht="15.95" customHeight="1"/>
    <row r="2582" ht="15.95" customHeight="1"/>
    <row r="2583" ht="15.95" customHeight="1"/>
    <row r="2584" ht="15.95" customHeight="1"/>
    <row r="2585" ht="15.95" customHeight="1"/>
    <row r="2586" ht="15.95" customHeight="1"/>
    <row r="2587" ht="15.95" customHeight="1"/>
    <row r="2588" ht="15.95" customHeight="1"/>
    <row r="2589" ht="15.95" customHeight="1"/>
    <row r="2590" ht="15.95" customHeight="1"/>
    <row r="2591" ht="15.95" customHeight="1"/>
    <row r="2592" ht="15.95" customHeight="1"/>
    <row r="2593" ht="15.95" customHeight="1"/>
    <row r="2594" ht="15.95" customHeight="1"/>
    <row r="2595" ht="15.95" customHeight="1"/>
    <row r="2596" ht="15.95" customHeight="1"/>
    <row r="2597" ht="15.95" customHeight="1"/>
    <row r="2598" ht="15.95" customHeight="1"/>
    <row r="2599" ht="15.95" customHeight="1"/>
    <row r="2600" ht="15.95" customHeight="1"/>
    <row r="2601" ht="15.95" customHeight="1"/>
    <row r="2602" ht="15.95" customHeight="1"/>
    <row r="2603" ht="15.95" customHeight="1"/>
    <row r="2604" ht="15.95" customHeight="1"/>
    <row r="2605" ht="15.95" customHeight="1"/>
    <row r="2606" ht="15.95" customHeight="1"/>
    <row r="2607" ht="15.95" customHeight="1"/>
    <row r="2608" ht="15.95" customHeight="1"/>
    <row r="2609" ht="15.95" customHeight="1"/>
    <row r="2610" ht="15.95" customHeight="1"/>
    <row r="2611" ht="15.95" customHeight="1"/>
    <row r="2612" ht="15.95" customHeight="1"/>
    <row r="2613" ht="15.95" customHeight="1"/>
    <row r="2614" ht="15.95" customHeight="1"/>
    <row r="2615" ht="15.95" customHeight="1"/>
    <row r="2616" ht="15.95" customHeight="1"/>
    <row r="2617" ht="15.95" customHeight="1"/>
    <row r="2618" ht="15.95" customHeight="1"/>
    <row r="2619" ht="15.95" customHeight="1"/>
    <row r="2620" ht="15.95" customHeight="1"/>
    <row r="2621" ht="15.95" customHeight="1"/>
    <row r="2622" ht="15.95" customHeight="1"/>
    <row r="2623" ht="15.95" customHeight="1"/>
    <row r="2624" ht="15.95" customHeight="1"/>
    <row r="2625" ht="15.95" customHeight="1"/>
    <row r="2626" ht="15.95" customHeight="1"/>
    <row r="2627" ht="15.95" customHeight="1"/>
    <row r="2628" ht="15.95" customHeight="1"/>
    <row r="2629" ht="15.95" customHeight="1"/>
    <row r="2630" ht="15.95" customHeight="1"/>
    <row r="2631" ht="15.95" customHeight="1"/>
    <row r="2632" ht="15.95" customHeight="1"/>
    <row r="2633" ht="15.95" customHeight="1"/>
    <row r="2634" ht="15.95" customHeight="1"/>
    <row r="2635" ht="15.95" customHeight="1"/>
    <row r="2636" ht="15.95" customHeight="1"/>
    <row r="2637" ht="15.95" customHeight="1"/>
    <row r="2638" ht="15.95" customHeight="1"/>
    <row r="2639" ht="15.95" customHeight="1"/>
    <row r="2640" ht="15.95" customHeight="1"/>
    <row r="2641" ht="15.95" customHeight="1"/>
    <row r="2642" ht="15.95" customHeight="1"/>
    <row r="2643" ht="15.95" customHeight="1"/>
    <row r="2644" ht="15.95" customHeight="1"/>
    <row r="2645" ht="15.95" customHeight="1"/>
    <row r="2646" ht="15.95" customHeight="1"/>
    <row r="2647" ht="15.95" customHeight="1"/>
    <row r="2648" ht="15.95" customHeight="1"/>
    <row r="2649" ht="15.95" customHeight="1"/>
    <row r="2650" ht="15.95" customHeight="1"/>
    <row r="2651" ht="15.95" customHeight="1"/>
    <row r="2652" ht="15.95" customHeight="1"/>
    <row r="2653" ht="15.95" customHeight="1"/>
    <row r="2654" ht="15.95" customHeight="1"/>
    <row r="2655" ht="15.95" customHeight="1"/>
    <row r="2656" ht="15.95" customHeight="1"/>
    <row r="2657" ht="15.95" customHeight="1"/>
    <row r="2658" ht="15.95" customHeight="1"/>
    <row r="2659" ht="15.95" customHeight="1"/>
    <row r="2660" ht="15.95" customHeight="1"/>
    <row r="2661" ht="15.95" customHeight="1"/>
    <row r="2662" ht="15.95" customHeight="1"/>
    <row r="2663" ht="15.95" customHeight="1"/>
    <row r="2664" ht="15.95" customHeight="1"/>
    <row r="2665" ht="15.95" customHeight="1"/>
    <row r="2666" ht="15.95" customHeight="1"/>
    <row r="2667" ht="15.95" customHeight="1"/>
    <row r="2668" ht="15.95" customHeight="1"/>
    <row r="2669" ht="15.95" customHeight="1"/>
    <row r="2670" ht="15.95" customHeight="1"/>
    <row r="2671" ht="15.95" customHeight="1"/>
    <row r="2672" ht="15.95" customHeight="1"/>
    <row r="2673" ht="15.95" customHeight="1"/>
    <row r="2674" ht="15.95" customHeight="1"/>
    <row r="2675" ht="15.95" customHeight="1"/>
    <row r="2676" ht="15.95" customHeight="1"/>
    <row r="2677" ht="15.95" customHeight="1"/>
    <row r="2678" ht="15.95" customHeight="1"/>
    <row r="2679" ht="15.95" customHeight="1"/>
    <row r="2680" ht="15.95" customHeight="1"/>
    <row r="2681" ht="15.95" customHeight="1"/>
    <row r="2682" ht="15.95" customHeight="1"/>
    <row r="2683" ht="15.95" customHeight="1"/>
    <row r="2684" ht="15.95" customHeight="1"/>
    <row r="2685" ht="15.95" customHeight="1"/>
    <row r="2686" ht="15.95" customHeight="1"/>
    <row r="2687" ht="15.95" customHeight="1"/>
    <row r="2688" ht="15.95" customHeight="1"/>
    <row r="2689" ht="15.95" customHeight="1"/>
    <row r="2690" ht="15.95" customHeight="1"/>
    <row r="2691" ht="15.95" customHeight="1"/>
    <row r="2692" ht="15.95" customHeight="1"/>
    <row r="2693" ht="15.95" customHeight="1"/>
    <row r="2694" ht="15.95" customHeight="1"/>
    <row r="2695" ht="15.95" customHeight="1"/>
    <row r="2696" ht="15.95" customHeight="1"/>
    <row r="2697" ht="15.95" customHeight="1"/>
    <row r="2698" ht="15.95" customHeight="1"/>
    <row r="2699" ht="15.95" customHeight="1"/>
    <row r="2700" ht="15.95" customHeight="1"/>
    <row r="2701" ht="15.95" customHeight="1"/>
    <row r="2702" ht="15.95" customHeight="1"/>
    <row r="2703" ht="15.95" customHeight="1"/>
    <row r="2704" ht="15.95" customHeight="1"/>
    <row r="2705" ht="15.95" customHeight="1"/>
    <row r="2706" ht="15.95" customHeight="1"/>
    <row r="2707" ht="15.95" customHeight="1"/>
    <row r="2708" ht="15.95" customHeight="1"/>
    <row r="2709" ht="15.95" customHeight="1"/>
    <row r="2710" ht="15.95" customHeight="1"/>
    <row r="2711" ht="15.95" customHeight="1"/>
    <row r="2712" ht="15.95" customHeight="1"/>
    <row r="2713" ht="15.95" customHeight="1"/>
    <row r="2714" ht="15.95" customHeight="1"/>
    <row r="2715" ht="15.95" customHeight="1"/>
    <row r="2716" ht="15.95" customHeight="1"/>
    <row r="2717" ht="15.95" customHeight="1"/>
    <row r="2718" ht="15.95" customHeight="1"/>
    <row r="2719" ht="15.95" customHeight="1"/>
    <row r="2720" ht="15.95" customHeight="1"/>
    <row r="2721" ht="15.95" customHeight="1"/>
    <row r="2722" ht="15.95" customHeight="1"/>
    <row r="2723" ht="15.95" customHeight="1"/>
    <row r="2724" ht="15.95" customHeight="1"/>
    <row r="2725" ht="15.95" customHeight="1"/>
    <row r="2726" ht="15.95" customHeight="1"/>
    <row r="2727" ht="15.95" customHeight="1"/>
    <row r="2728" ht="15.95" customHeight="1"/>
    <row r="2729" ht="15.95" customHeight="1"/>
    <row r="2730" ht="15.95" customHeight="1"/>
    <row r="2731" ht="15.95" customHeight="1"/>
    <row r="2732" ht="15.95" customHeight="1"/>
    <row r="2733" ht="15.95" customHeight="1"/>
    <row r="2734" ht="15.95" customHeight="1"/>
    <row r="2735" ht="15.95" customHeight="1"/>
    <row r="2736" ht="15.95" customHeight="1"/>
    <row r="2737" ht="15.95" customHeight="1"/>
    <row r="2738" ht="15.95" customHeight="1"/>
    <row r="2739" ht="15.95" customHeight="1"/>
    <row r="2740" ht="15.95" customHeight="1"/>
    <row r="2741" ht="15.95" customHeight="1"/>
    <row r="2742" ht="15.95" customHeight="1"/>
    <row r="2743" ht="15.95" customHeight="1"/>
    <row r="2744" ht="15.95" customHeight="1"/>
    <row r="2745" ht="15.95" customHeight="1"/>
    <row r="2746" ht="15.95" customHeight="1"/>
    <row r="2747" ht="15.95" customHeight="1"/>
    <row r="2748" ht="15.95" customHeight="1"/>
    <row r="2749" ht="15.95" customHeight="1"/>
    <row r="2750" ht="15.95" customHeight="1"/>
    <row r="2751" ht="15.95" customHeight="1"/>
    <row r="2752" ht="15.95" customHeight="1"/>
    <row r="2753" ht="15.95" customHeight="1"/>
    <row r="2754" ht="15.95" customHeight="1"/>
    <row r="2755" ht="15.95" customHeight="1"/>
    <row r="2756" ht="15.95" customHeight="1"/>
    <row r="2757" ht="15.95" customHeight="1"/>
    <row r="2758" ht="15.95" customHeight="1"/>
    <row r="2759" ht="15.95" customHeight="1"/>
    <row r="2760" ht="15.95" customHeight="1"/>
    <row r="2761" ht="15.95" customHeight="1"/>
    <row r="2762" ht="15.95" customHeight="1"/>
    <row r="2763" ht="15.95" customHeight="1"/>
    <row r="2764" ht="15.95" customHeight="1"/>
    <row r="2765" ht="15.95" customHeight="1"/>
    <row r="2766" ht="15.95" customHeight="1"/>
    <row r="2767" ht="15.95" customHeight="1"/>
    <row r="2768" ht="15.95" customHeight="1"/>
    <row r="2769" ht="15.95" customHeight="1"/>
    <row r="2770" ht="15.95" customHeight="1"/>
    <row r="2771" ht="15.95" customHeight="1"/>
    <row r="2772" ht="15.95" customHeight="1"/>
    <row r="2773" ht="15.95" customHeight="1"/>
    <row r="2774" ht="15.95" customHeight="1"/>
    <row r="2775" ht="15.95" customHeight="1"/>
    <row r="2776" ht="15.95" customHeight="1"/>
    <row r="2777" ht="15.95" customHeight="1"/>
    <row r="2778" ht="15.95" customHeight="1"/>
    <row r="2779" ht="15.95" customHeight="1"/>
    <row r="2780" ht="15.95" customHeight="1"/>
    <row r="2781" ht="15.95" customHeight="1"/>
    <row r="2782" ht="15.95" customHeight="1"/>
    <row r="2783" ht="15.95" customHeight="1"/>
    <row r="2784" ht="15.95" customHeight="1"/>
    <row r="2785" ht="15.95" customHeight="1"/>
    <row r="2786" ht="15.95" customHeight="1"/>
    <row r="2787" ht="15.95" customHeight="1"/>
    <row r="2788" ht="15.95" customHeight="1"/>
    <row r="2789" ht="15.95" customHeight="1"/>
    <row r="2790" ht="15.95" customHeight="1"/>
    <row r="2791" ht="15.95" customHeight="1"/>
    <row r="2792" ht="15.95" customHeight="1"/>
    <row r="2793" ht="15.95" customHeight="1"/>
    <row r="2794" ht="15.95" customHeight="1"/>
    <row r="2795" ht="15.95" customHeight="1"/>
    <row r="2796" ht="15.95" customHeight="1"/>
    <row r="2797" ht="15.95" customHeight="1"/>
    <row r="2798" ht="15.95" customHeight="1"/>
    <row r="2799" ht="15.95" customHeight="1"/>
    <row r="2800" ht="15.95" customHeight="1"/>
    <row r="2801" ht="15.95" customHeight="1"/>
    <row r="2802" ht="15.95" customHeight="1"/>
    <row r="2803" ht="15.95" customHeight="1"/>
    <row r="2804" ht="15.95" customHeight="1"/>
    <row r="2805" ht="15.95" customHeight="1"/>
    <row r="2806" ht="15.95" customHeight="1"/>
    <row r="2807" ht="15.95" customHeight="1"/>
    <row r="2808" ht="15.95" customHeight="1"/>
    <row r="2809" ht="15.95" customHeight="1"/>
    <row r="2810" ht="15.95" customHeight="1"/>
    <row r="2811" ht="15.95" customHeight="1"/>
    <row r="2812" ht="15.95" customHeight="1"/>
    <row r="2813" ht="15.95" customHeight="1"/>
    <row r="2814" ht="15.95" customHeight="1"/>
    <row r="2815" ht="15.95" customHeight="1"/>
    <row r="2816" ht="15.95" customHeight="1"/>
    <row r="2817" ht="15.95" customHeight="1"/>
    <row r="2818" ht="15.95" customHeight="1"/>
    <row r="2819" ht="15.95" customHeight="1"/>
    <row r="2820" ht="15.95" customHeight="1"/>
    <row r="2821" ht="15.95" customHeight="1"/>
    <row r="2822" ht="15.95" customHeight="1"/>
    <row r="2823" ht="15.95" customHeight="1"/>
    <row r="2824" ht="15.95" customHeight="1"/>
    <row r="2825" ht="15.95" customHeight="1"/>
    <row r="2826" ht="15.95" customHeight="1"/>
    <row r="2827" ht="15.95" customHeight="1"/>
    <row r="2828" ht="15.95" customHeight="1"/>
    <row r="2829" ht="15.95" customHeight="1"/>
    <row r="2830" ht="15.95" customHeight="1"/>
    <row r="2831" ht="15.95" customHeight="1"/>
    <row r="2832" ht="15.95" customHeight="1"/>
    <row r="2833" ht="15.95" customHeight="1"/>
    <row r="2834" ht="15.95" customHeight="1"/>
    <row r="2835" ht="15.95" customHeight="1"/>
    <row r="2836" ht="15.95" customHeight="1"/>
    <row r="2837" ht="15.95" customHeight="1"/>
    <row r="2838" ht="15.95" customHeight="1"/>
    <row r="2839" ht="15.95" customHeight="1"/>
    <row r="2840" ht="15.95" customHeight="1"/>
    <row r="2841" ht="15.95" customHeight="1"/>
    <row r="2842" ht="15.95" customHeight="1"/>
    <row r="2843" ht="15.95" customHeight="1"/>
    <row r="2844" ht="15.95" customHeight="1"/>
    <row r="2845" ht="15.95" customHeight="1"/>
    <row r="2846" ht="15.95" customHeight="1"/>
    <row r="2847" ht="15.95" customHeight="1"/>
    <row r="2848" ht="15.95" customHeight="1"/>
    <row r="2849" ht="15.95" customHeight="1"/>
    <row r="2850" ht="15.95" customHeight="1"/>
    <row r="2851" ht="15.95" customHeight="1"/>
    <row r="2852" ht="15.95" customHeight="1"/>
    <row r="2853" ht="15.95" customHeight="1"/>
    <row r="2854" ht="15.95" customHeight="1"/>
    <row r="2855" ht="15.95" customHeight="1"/>
    <row r="2856" ht="15.95" customHeight="1"/>
    <row r="2857" ht="15.95" customHeight="1"/>
    <row r="2858" ht="15.95" customHeight="1"/>
    <row r="2859" ht="15.95" customHeight="1"/>
    <row r="2860" ht="15.95" customHeight="1"/>
    <row r="2861" ht="15.95" customHeight="1"/>
    <row r="2862" ht="15.95" customHeight="1"/>
    <row r="2863" ht="15.95" customHeight="1"/>
    <row r="2864" ht="15.95" customHeight="1"/>
    <row r="2865" ht="15.95" customHeight="1"/>
    <row r="2866" ht="15.95" customHeight="1"/>
    <row r="2867" ht="15.95" customHeight="1"/>
    <row r="2868" ht="15.95" customHeight="1"/>
    <row r="2869" ht="15.95" customHeight="1"/>
    <row r="2870" ht="15.95" customHeight="1"/>
    <row r="2871" ht="15.95" customHeight="1"/>
    <row r="2872" ht="15.95" customHeight="1"/>
    <row r="2873" ht="15.95" customHeight="1"/>
    <row r="2874" ht="15.95" customHeight="1"/>
    <row r="2875" ht="15.95" customHeight="1"/>
    <row r="2876" ht="15.95" customHeight="1"/>
    <row r="2877" ht="15.95" customHeight="1"/>
    <row r="2878" ht="15.95" customHeight="1"/>
    <row r="2879" ht="15.95" customHeight="1"/>
    <row r="2880" ht="15.95" customHeight="1"/>
    <row r="2881" ht="15.95" customHeight="1"/>
    <row r="2882" ht="15.95" customHeight="1"/>
    <row r="2883" ht="15.95" customHeight="1"/>
    <row r="2884" ht="15.95" customHeight="1"/>
    <row r="2885" ht="15.95" customHeight="1"/>
    <row r="2886" ht="15.95" customHeight="1"/>
    <row r="2887" ht="15.95" customHeight="1"/>
    <row r="2888" ht="15.95" customHeight="1"/>
    <row r="2889" ht="15.95" customHeight="1"/>
    <row r="2890" ht="15.95" customHeight="1"/>
    <row r="2891" ht="15.95" customHeight="1"/>
    <row r="2892" ht="15.95" customHeight="1"/>
    <row r="2893" ht="15.95" customHeight="1"/>
    <row r="2894" ht="15.95" customHeight="1"/>
    <row r="2895" ht="15.95" customHeight="1"/>
    <row r="2896" ht="15.95" customHeight="1"/>
    <row r="2897" ht="15.95" customHeight="1"/>
    <row r="2898" ht="15.95" customHeight="1"/>
    <row r="2899" ht="15.95" customHeight="1"/>
    <row r="2900" ht="15.95" customHeight="1"/>
    <row r="2901" ht="15.95" customHeight="1"/>
    <row r="2902" ht="15.95" customHeight="1"/>
    <row r="2903" ht="15.95" customHeight="1"/>
    <row r="2904" ht="15.95" customHeight="1"/>
    <row r="2905" ht="15.95" customHeight="1"/>
    <row r="2906" ht="15.95" customHeight="1"/>
    <row r="2907" ht="15.95" customHeight="1"/>
    <row r="2908" ht="15.95" customHeight="1"/>
    <row r="2909" ht="15.95" customHeight="1"/>
    <row r="2910" ht="15.95" customHeight="1"/>
    <row r="2911" ht="15.95" customHeight="1"/>
    <row r="2912" ht="15.95" customHeight="1"/>
    <row r="2913" ht="15.95" customHeight="1"/>
    <row r="2914" ht="15.95" customHeight="1"/>
    <row r="2915" ht="15.95" customHeight="1"/>
    <row r="2916" ht="15.95" customHeight="1"/>
    <row r="2917" ht="15.95" customHeight="1"/>
    <row r="2918" ht="15.95" customHeight="1"/>
    <row r="2919" ht="15.95" customHeight="1"/>
    <row r="2920" ht="15.95" customHeight="1"/>
    <row r="2921" ht="15.95" customHeight="1"/>
    <row r="2922" ht="15.95" customHeight="1"/>
    <row r="2923" ht="15.95" customHeight="1"/>
    <row r="2924" ht="15.95" customHeight="1"/>
    <row r="2925" ht="15.95" customHeight="1"/>
    <row r="2926" ht="15.95" customHeight="1"/>
    <row r="2927" ht="15.95" customHeight="1"/>
    <row r="2928" ht="15.95" customHeight="1"/>
    <row r="2929" ht="15.95" customHeight="1"/>
    <row r="2930" ht="15.95" customHeight="1"/>
    <row r="2931" ht="15.95" customHeight="1"/>
    <row r="2932" ht="15.95" customHeight="1"/>
    <row r="2933" ht="15.95" customHeight="1"/>
    <row r="2934" ht="15.95" customHeight="1"/>
    <row r="2935" ht="15.95" customHeight="1"/>
    <row r="2936" ht="15.95" customHeight="1"/>
    <row r="2937" ht="15.95" customHeight="1"/>
    <row r="2938" ht="15.95" customHeight="1"/>
    <row r="2939" ht="15.95" customHeight="1"/>
    <row r="2940" ht="15.95" customHeight="1"/>
    <row r="2941" ht="15.95" customHeight="1"/>
    <row r="2942" ht="15.95" customHeight="1"/>
    <row r="2943" ht="15.95" customHeight="1"/>
    <row r="2944" ht="15.95" customHeight="1"/>
    <row r="2945" ht="15.95" customHeight="1"/>
    <row r="2946" ht="15.95" customHeight="1"/>
    <row r="2947" ht="15.95" customHeight="1"/>
    <row r="2948" ht="15.95" customHeight="1"/>
    <row r="2949" ht="15.95" customHeight="1"/>
    <row r="2950" ht="15.95" customHeight="1"/>
    <row r="2951" ht="15.95" customHeight="1"/>
    <row r="2952" ht="15.95" customHeight="1"/>
    <row r="2953" ht="15.95" customHeight="1"/>
    <row r="2954" ht="15.95" customHeight="1"/>
    <row r="2955" ht="15.95" customHeight="1"/>
    <row r="2956" ht="15.95" customHeight="1"/>
    <row r="2957" ht="15.95" customHeight="1"/>
    <row r="2958" ht="15.95" customHeight="1"/>
    <row r="2959" ht="15.95" customHeight="1"/>
    <row r="2960" ht="15.95" customHeight="1"/>
    <row r="2961" ht="15.95" customHeight="1"/>
    <row r="2962" ht="15.95" customHeight="1"/>
    <row r="2963" ht="15.95" customHeight="1"/>
    <row r="2964" ht="15.95" customHeight="1"/>
    <row r="2965" ht="15.95" customHeight="1"/>
    <row r="2966" ht="15.95" customHeight="1"/>
    <row r="2967" ht="15.95" customHeight="1"/>
    <row r="2968" ht="15.95" customHeight="1"/>
    <row r="2969" ht="15.95" customHeight="1"/>
    <row r="2970" ht="15.95" customHeight="1"/>
    <row r="2971" ht="15.95" customHeight="1"/>
    <row r="2972" ht="15.95" customHeight="1"/>
    <row r="2973" ht="15.95" customHeight="1"/>
    <row r="2974" ht="15.95" customHeight="1"/>
    <row r="2975" ht="15.95" customHeight="1"/>
    <row r="2976" ht="15.95" customHeight="1"/>
    <row r="2977" ht="15.95" customHeight="1"/>
    <row r="2978" ht="15.95" customHeight="1"/>
    <row r="2979" ht="15.95" customHeight="1"/>
    <row r="2980" ht="15.95" customHeight="1"/>
    <row r="2981" ht="15.95" customHeight="1"/>
    <row r="2982" ht="15.95" customHeight="1"/>
    <row r="2983" ht="15.95" customHeight="1"/>
    <row r="2984" ht="15.95" customHeight="1"/>
    <row r="2985" ht="15.95" customHeight="1"/>
    <row r="2986" ht="15.95" customHeight="1"/>
    <row r="2987" ht="15.95" customHeight="1"/>
    <row r="2988" ht="15.95" customHeight="1"/>
    <row r="2989" ht="15.95" customHeight="1"/>
    <row r="2990" ht="15.95" customHeight="1"/>
    <row r="2991" ht="15.95" customHeight="1"/>
    <row r="2992" ht="15.95" customHeight="1"/>
    <row r="2993" ht="15.95" customHeight="1"/>
    <row r="2994" ht="15.95" customHeight="1"/>
    <row r="2995" ht="15.95" customHeight="1"/>
    <row r="2996" ht="15.95" customHeight="1"/>
    <row r="2997" ht="15.95" customHeight="1"/>
    <row r="2998" ht="15.95" customHeight="1"/>
    <row r="2999" ht="15.95" customHeight="1"/>
    <row r="3000" ht="15.95" customHeight="1"/>
    <row r="3001" ht="15.95" customHeight="1"/>
    <row r="3002" ht="15.95" customHeight="1"/>
    <row r="3003" ht="15.95" customHeight="1"/>
    <row r="3004" ht="15.95" customHeight="1"/>
    <row r="3005" ht="15.95" customHeight="1"/>
    <row r="3006" ht="15.95" customHeight="1"/>
    <row r="3007" ht="15.95" customHeight="1"/>
    <row r="3008" ht="15.95" customHeight="1"/>
    <row r="3009" ht="15.95" customHeight="1"/>
    <row r="3010" ht="15.95" customHeight="1"/>
    <row r="3011" ht="15.95" customHeight="1"/>
    <row r="3012" ht="15.95" customHeight="1"/>
    <row r="3013" ht="15.95" customHeight="1"/>
    <row r="3014" ht="15.95" customHeight="1"/>
    <row r="3015" ht="15.95" customHeight="1"/>
    <row r="3016" ht="15.95" customHeight="1"/>
    <row r="3017" ht="15.95" customHeight="1"/>
    <row r="3018" ht="15.95" customHeight="1"/>
    <row r="3019" ht="15.95" customHeight="1"/>
    <row r="3020" ht="15.95" customHeight="1"/>
    <row r="3021" ht="15.95" customHeight="1"/>
    <row r="3022" ht="15.95" customHeight="1"/>
    <row r="3023" ht="15.95" customHeight="1"/>
    <row r="3024" ht="15.95" customHeight="1"/>
    <row r="3025" ht="15.95" customHeight="1"/>
    <row r="3026" ht="15.95" customHeight="1"/>
    <row r="3027" ht="15.95" customHeight="1"/>
    <row r="3028" ht="15.95" customHeight="1"/>
    <row r="3029" ht="15.95" customHeight="1"/>
    <row r="3030" ht="15.95" customHeight="1"/>
    <row r="3031" ht="15.95" customHeight="1"/>
    <row r="3032" ht="15.95" customHeight="1"/>
    <row r="3033" ht="15.95" customHeight="1"/>
    <row r="3034" ht="15.95" customHeight="1"/>
    <row r="3035" ht="15.95" customHeight="1"/>
    <row r="3036" ht="15.95" customHeight="1"/>
    <row r="3037" ht="15.95" customHeight="1"/>
    <row r="3038" ht="15.95" customHeight="1"/>
    <row r="3039" ht="15.95" customHeight="1"/>
    <row r="3040" ht="15.95" customHeight="1"/>
    <row r="3041" ht="15.95" customHeight="1"/>
    <row r="3042" ht="15.95" customHeight="1"/>
    <row r="3043" ht="15.95" customHeight="1"/>
    <row r="3044" ht="15.95" customHeight="1"/>
    <row r="3045" ht="15.95" customHeight="1"/>
    <row r="3046" ht="15.95" customHeight="1"/>
    <row r="3047" ht="15.95" customHeight="1"/>
    <row r="3048" ht="15.95" customHeight="1"/>
    <row r="3049" ht="15.95" customHeight="1"/>
    <row r="3050" ht="15.95" customHeight="1"/>
    <row r="3051" ht="15.95" customHeight="1"/>
    <row r="3052" ht="15.95" customHeight="1"/>
    <row r="3053" ht="15.95" customHeight="1"/>
    <row r="3054" ht="15.95" customHeight="1"/>
    <row r="3055" ht="15.95" customHeight="1"/>
    <row r="3056" ht="15.95" customHeight="1"/>
    <row r="3057" ht="15.95" customHeight="1"/>
    <row r="3058" ht="15.95" customHeight="1"/>
    <row r="3059" ht="15.95" customHeight="1"/>
    <row r="3060" ht="15.95" customHeight="1"/>
    <row r="3061" ht="15.95" customHeight="1"/>
    <row r="3062" ht="15.95" customHeight="1"/>
    <row r="3063" ht="15.95" customHeight="1"/>
    <row r="3064" ht="15.95" customHeight="1"/>
    <row r="3065" ht="15.95" customHeight="1"/>
    <row r="3066" ht="15.95" customHeight="1"/>
    <row r="3067" ht="15.95" customHeight="1"/>
    <row r="3068" ht="15.95" customHeight="1"/>
    <row r="3069" ht="15.95" customHeight="1"/>
    <row r="3070" ht="15.95" customHeight="1"/>
    <row r="3071" ht="15.95" customHeight="1"/>
    <row r="3072" ht="15.95" customHeight="1"/>
    <row r="3073" ht="15.95" customHeight="1"/>
    <row r="3074" ht="15.95" customHeight="1"/>
    <row r="3075" ht="15.95" customHeight="1"/>
    <row r="3076" ht="15.95" customHeight="1"/>
    <row r="3077" ht="15.95" customHeight="1"/>
    <row r="3078" ht="15.95" customHeight="1"/>
    <row r="3079" ht="15.95" customHeight="1"/>
    <row r="3080" ht="15.95" customHeight="1"/>
    <row r="3081" ht="15.95" customHeight="1"/>
    <row r="3082" ht="15.95" customHeight="1"/>
    <row r="3083" ht="15.95" customHeight="1"/>
    <row r="3084" ht="15.95" customHeight="1"/>
    <row r="3085" ht="15.95" customHeight="1"/>
    <row r="3086" ht="15.95" customHeight="1"/>
    <row r="3087" ht="15.95" customHeight="1"/>
    <row r="3088" ht="15.95" customHeight="1"/>
    <row r="3089" ht="15.95" customHeight="1"/>
    <row r="3090" ht="15.95" customHeight="1"/>
    <row r="3091" ht="15.95" customHeight="1"/>
    <row r="3092" ht="15.95" customHeight="1"/>
    <row r="3093" ht="15.95" customHeight="1"/>
    <row r="3094" ht="15.95" customHeight="1"/>
    <row r="3095" ht="15.95" customHeight="1"/>
    <row r="3096" ht="15.95" customHeight="1"/>
    <row r="3097" ht="15.95" customHeight="1"/>
    <row r="3098" ht="15.95" customHeight="1"/>
    <row r="3099" ht="15.95" customHeight="1"/>
    <row r="3100" ht="15.95" customHeight="1"/>
    <row r="3101" ht="15.95" customHeight="1"/>
    <row r="3102" ht="15.95" customHeight="1"/>
    <row r="3103" ht="15.95" customHeight="1"/>
    <row r="3104" ht="15.95" customHeight="1"/>
    <row r="3105" ht="15.95" customHeight="1"/>
    <row r="3106" ht="15.95" customHeight="1"/>
    <row r="3107" ht="15.95" customHeight="1"/>
    <row r="3108" ht="15.95" customHeight="1"/>
    <row r="3109" ht="15.95" customHeight="1"/>
    <row r="3110" ht="15.95" customHeight="1"/>
    <row r="3111" ht="15.95" customHeight="1"/>
    <row r="3112" ht="15.95" customHeight="1"/>
    <row r="3113" ht="15.95" customHeight="1"/>
    <row r="3114" ht="15.95" customHeight="1"/>
    <row r="3115" ht="15.95" customHeight="1"/>
    <row r="3116" ht="15.95" customHeight="1"/>
    <row r="3117" ht="15.95" customHeight="1"/>
    <row r="3118" ht="15.95" customHeight="1"/>
    <row r="3119" ht="15.95" customHeight="1"/>
    <row r="3120" ht="15.95" customHeight="1"/>
    <row r="3121" ht="15.95" customHeight="1"/>
    <row r="3122" ht="15.95" customHeight="1"/>
    <row r="3123" ht="15.95" customHeight="1"/>
    <row r="3124" ht="15.95" customHeight="1"/>
    <row r="3125" ht="15.95" customHeight="1"/>
    <row r="3126" ht="15.95" customHeight="1"/>
    <row r="3127" ht="15.95" customHeight="1"/>
    <row r="3128" ht="15.95" customHeight="1"/>
    <row r="3129" ht="15.95" customHeight="1"/>
    <row r="3130" ht="15.95" customHeight="1"/>
    <row r="3131" ht="15.95" customHeight="1"/>
    <row r="3132" ht="15.95" customHeight="1"/>
    <row r="3133" ht="15.95" customHeight="1"/>
    <row r="3134" ht="15.95" customHeight="1"/>
    <row r="3135" ht="15.95" customHeight="1"/>
    <row r="3136" ht="15.95" customHeight="1"/>
    <row r="3137" ht="15.95" customHeight="1"/>
    <row r="3138" ht="15.95" customHeight="1"/>
    <row r="3139" ht="15.95" customHeight="1"/>
    <row r="3140" ht="15.95" customHeight="1"/>
    <row r="3141" ht="15.95" customHeight="1"/>
    <row r="3142" ht="15.95" customHeight="1"/>
    <row r="3143" ht="15.95" customHeight="1"/>
    <row r="3144" ht="15.95" customHeight="1"/>
    <row r="3145" ht="15.95" customHeight="1"/>
    <row r="3146" ht="15.95" customHeight="1"/>
    <row r="3147" ht="15.95" customHeight="1"/>
    <row r="3148" ht="15.95" customHeight="1"/>
    <row r="3149" ht="15.95" customHeight="1"/>
    <row r="3150" ht="15.95" customHeight="1"/>
    <row r="3151" ht="15.95" customHeight="1"/>
    <row r="3152" ht="15.95" customHeight="1"/>
    <row r="3153" ht="15.95" customHeight="1"/>
    <row r="3154" ht="15.95" customHeight="1"/>
    <row r="3155" ht="15.95" customHeight="1"/>
    <row r="3156" ht="15.95" customHeight="1"/>
    <row r="3157" ht="15.95" customHeight="1"/>
    <row r="3158" ht="15.95" customHeight="1"/>
    <row r="3159" ht="15.95" customHeight="1"/>
    <row r="3160" ht="15.95" customHeight="1"/>
    <row r="3161" ht="15.95" customHeight="1"/>
    <row r="3162" ht="15.95" customHeight="1"/>
    <row r="3163" ht="15.95" customHeight="1"/>
    <row r="3164" ht="15.95" customHeight="1"/>
    <row r="3165" ht="15.95" customHeight="1"/>
    <row r="3166" ht="15.95" customHeight="1"/>
    <row r="3167" ht="15.95" customHeight="1"/>
    <row r="3168" ht="15.95" customHeight="1"/>
    <row r="3169" ht="15.95" customHeight="1"/>
    <row r="3170" ht="15.95" customHeight="1"/>
    <row r="3171" ht="15.95" customHeight="1"/>
    <row r="3172" ht="15.95" customHeight="1"/>
    <row r="3173" ht="15.95" customHeight="1"/>
    <row r="3174" ht="15.95" customHeight="1"/>
    <row r="3175" ht="15.95" customHeight="1"/>
    <row r="3176" ht="15.95" customHeight="1"/>
    <row r="3177" ht="15.95" customHeight="1"/>
    <row r="3178" ht="15.95" customHeight="1"/>
    <row r="3179" ht="15.95" customHeight="1"/>
    <row r="3180" ht="15.95" customHeight="1"/>
    <row r="3181" ht="15.95" customHeight="1"/>
    <row r="3182" ht="15.95" customHeight="1"/>
    <row r="3183" ht="15.95" customHeight="1"/>
    <row r="3184" ht="15.95" customHeight="1"/>
    <row r="3185" ht="15.95" customHeight="1"/>
    <row r="3186" ht="15.95" customHeight="1"/>
    <row r="3187" ht="15.95" customHeight="1"/>
    <row r="3188" ht="15.95" customHeight="1"/>
    <row r="3189" ht="15.95" customHeight="1"/>
    <row r="3190" ht="15.95" customHeight="1"/>
    <row r="3191" ht="15.95" customHeight="1"/>
    <row r="3192" ht="15.95" customHeight="1"/>
    <row r="3193" ht="15.95" customHeight="1"/>
    <row r="3194" ht="15.95" customHeight="1"/>
    <row r="3195" ht="15.95" customHeight="1"/>
    <row r="3196" ht="15.95" customHeight="1"/>
    <row r="3197" ht="15.95" customHeight="1"/>
    <row r="3198" ht="15.95" customHeight="1"/>
    <row r="3199" ht="15.95" customHeight="1"/>
    <row r="3200" ht="15.95" customHeight="1"/>
    <row r="3201" ht="15.95" customHeight="1"/>
    <row r="3202" ht="15.95" customHeight="1"/>
    <row r="3203" ht="15.95" customHeight="1"/>
    <row r="3204" ht="15.95" customHeight="1"/>
    <row r="3205" ht="15.95" customHeight="1"/>
    <row r="3206" ht="15.95" customHeight="1"/>
    <row r="3207" ht="15.95" customHeight="1"/>
    <row r="3208" ht="15.95" customHeight="1"/>
    <row r="3209" ht="15.95" customHeight="1"/>
    <row r="3210" ht="15.95" customHeight="1"/>
    <row r="3211" ht="15.95" customHeight="1"/>
    <row r="3212" ht="15.95" customHeight="1"/>
    <row r="3213" ht="15.95" customHeight="1"/>
    <row r="3214" ht="15.95" customHeight="1"/>
    <row r="3215" ht="15.95" customHeight="1"/>
    <row r="3216" ht="15.95" customHeight="1"/>
    <row r="3217" ht="15.95" customHeight="1"/>
    <row r="3218" ht="15.95" customHeight="1"/>
    <row r="3219" ht="15.95" customHeight="1"/>
    <row r="3220" ht="15.95" customHeight="1"/>
    <row r="3221" ht="15.95" customHeight="1"/>
    <row r="3222" ht="15.95" customHeight="1"/>
    <row r="3223" ht="15.95" customHeight="1"/>
    <row r="3224" ht="15.95" customHeight="1"/>
    <row r="3225" ht="15.95" customHeight="1"/>
    <row r="3226" ht="15.95" customHeight="1"/>
    <row r="3227" ht="15.95" customHeight="1"/>
    <row r="3228" ht="15.95" customHeight="1"/>
    <row r="3229" ht="15.95" customHeight="1"/>
    <row r="3230" ht="15.95" customHeight="1"/>
    <row r="3231" ht="15.95" customHeight="1"/>
    <row r="3232" ht="15.95" customHeight="1"/>
    <row r="3233" ht="15.95" customHeight="1"/>
    <row r="3234" ht="15.95" customHeight="1"/>
    <row r="3235" ht="15.95" customHeight="1"/>
    <row r="3236" ht="15.95" customHeight="1"/>
    <row r="3237" ht="15.95" customHeight="1"/>
    <row r="3238" ht="15.95" customHeight="1"/>
    <row r="3239" ht="15.95" customHeight="1"/>
    <row r="3240" ht="15.95" customHeight="1"/>
    <row r="3241" ht="15.95" customHeight="1"/>
    <row r="3242" ht="15.95" customHeight="1"/>
    <row r="3243" ht="15.95" customHeight="1"/>
    <row r="3244" ht="15.95" customHeight="1"/>
    <row r="3245" ht="15.95" customHeight="1"/>
    <row r="3246" ht="15.95" customHeight="1"/>
    <row r="3247" ht="15.95" customHeight="1"/>
    <row r="3248" ht="15.95" customHeight="1"/>
    <row r="3249" ht="15.95" customHeight="1"/>
    <row r="3250" ht="15.95" customHeight="1"/>
    <row r="3251" ht="15.95" customHeight="1"/>
    <row r="3252" ht="15.95" customHeight="1"/>
    <row r="3253" ht="15.95" customHeight="1"/>
    <row r="3254" ht="15.95" customHeight="1"/>
    <row r="3255" ht="15.95" customHeight="1"/>
    <row r="3256" ht="15.95" customHeight="1"/>
    <row r="3257" ht="15.95" customHeight="1"/>
    <row r="3258" ht="15.95" customHeight="1"/>
    <row r="3259" ht="15.95" customHeight="1"/>
    <row r="3260" ht="15.95" customHeight="1"/>
    <row r="3261" ht="15.95" customHeight="1"/>
    <row r="3262" ht="15.95" customHeight="1"/>
    <row r="3263" ht="15.95" customHeight="1"/>
    <row r="3264" ht="15.95" customHeight="1"/>
    <row r="3265" ht="15.95" customHeight="1"/>
    <row r="3266" ht="15.95" customHeight="1"/>
    <row r="3267" ht="15.95" customHeight="1"/>
    <row r="3268" ht="15.95" customHeight="1"/>
    <row r="3269" ht="15.95" customHeight="1"/>
    <row r="3270" ht="15.95" customHeight="1"/>
    <row r="3271" ht="15.95" customHeight="1"/>
    <row r="3272" ht="15.95" customHeight="1"/>
    <row r="3273" ht="15.95" customHeight="1"/>
    <row r="3274" ht="15.95" customHeight="1"/>
    <row r="3275" ht="15.95" customHeight="1"/>
    <row r="3276" ht="15.95" customHeight="1"/>
    <row r="3277" ht="15.95" customHeight="1"/>
    <row r="3278" ht="15.95" customHeight="1"/>
    <row r="3279" ht="15.95" customHeight="1"/>
    <row r="3280" ht="15.95" customHeight="1"/>
    <row r="3281" ht="15.95" customHeight="1"/>
    <row r="3282" ht="15.95" customHeight="1"/>
    <row r="3283" ht="15.95" customHeight="1"/>
    <row r="3284" ht="15.95" customHeight="1"/>
    <row r="3285" ht="15.95" customHeight="1"/>
    <row r="3286" ht="15.95" customHeight="1"/>
    <row r="3287" ht="15.95" customHeight="1"/>
    <row r="3288" ht="15.95" customHeight="1"/>
    <row r="3289" ht="15.95" customHeight="1"/>
    <row r="3290" ht="15.95" customHeight="1"/>
    <row r="3291" ht="15.95" customHeight="1"/>
    <row r="3292" ht="15.95" customHeight="1"/>
    <row r="3293" ht="15.95" customHeight="1"/>
    <row r="3294" ht="15.95" customHeight="1"/>
    <row r="3295" ht="15.95" customHeight="1"/>
    <row r="3296" ht="15.95" customHeight="1"/>
    <row r="3297" ht="15.95" customHeight="1"/>
    <row r="3298" ht="15.95" customHeight="1"/>
    <row r="3299" ht="15.95" customHeight="1"/>
    <row r="3300" ht="15.95" customHeight="1"/>
    <row r="3301" ht="15.95" customHeight="1"/>
    <row r="3302" ht="15.95" customHeight="1"/>
    <row r="3303" ht="15.95" customHeight="1"/>
    <row r="3304" ht="15.95" customHeight="1"/>
    <row r="3305" ht="15.95" customHeight="1"/>
    <row r="3306" ht="15.95" customHeight="1"/>
    <row r="3307" ht="15.95" customHeight="1"/>
    <row r="3308" ht="15.95" customHeight="1"/>
    <row r="3309" ht="15.95" customHeight="1"/>
    <row r="3310" ht="15.95" customHeight="1"/>
    <row r="3311" ht="15.95" customHeight="1"/>
    <row r="3312" ht="15.95" customHeight="1"/>
    <row r="3313" ht="15.95" customHeight="1"/>
    <row r="3314" ht="15.95" customHeight="1"/>
    <row r="3315" ht="15.95" customHeight="1"/>
    <row r="3316" ht="15.95" customHeight="1"/>
    <row r="3317" ht="15.95" customHeight="1"/>
    <row r="3318" ht="15.95" customHeight="1"/>
    <row r="3319" ht="15.95" customHeight="1"/>
    <row r="3320" ht="15.95" customHeight="1"/>
    <row r="3321" ht="15.95" customHeight="1"/>
    <row r="3322" ht="15.95" customHeight="1"/>
    <row r="3323" ht="15.95" customHeight="1"/>
    <row r="3324" ht="15.95" customHeight="1"/>
    <row r="3325" ht="15.95" customHeight="1"/>
    <row r="3326" ht="15.95" customHeight="1"/>
    <row r="3327" ht="15.95" customHeight="1"/>
    <row r="3328" ht="15.95" customHeight="1"/>
    <row r="3329" ht="15.95" customHeight="1"/>
    <row r="3330" ht="15.95" customHeight="1"/>
    <row r="3331" ht="15.95" customHeight="1"/>
    <row r="3332" ht="15.95" customHeight="1"/>
    <row r="3333" ht="15.95" customHeight="1"/>
    <row r="3334" ht="15.95" customHeight="1"/>
    <row r="3335" ht="15.95" customHeight="1"/>
    <row r="3336" ht="15.95" customHeight="1"/>
    <row r="3337" ht="15.95" customHeight="1"/>
    <row r="3338" ht="15.95" customHeight="1"/>
    <row r="3339" ht="15.95" customHeight="1"/>
    <row r="3340" ht="15.95" customHeight="1"/>
    <row r="3341" ht="15.95" customHeight="1"/>
    <row r="3342" ht="15.95" customHeight="1"/>
    <row r="3343" ht="15.95" customHeight="1"/>
    <row r="3344" ht="15.95" customHeight="1"/>
    <row r="3345" ht="15.95" customHeight="1"/>
    <row r="3346" ht="15.95" customHeight="1"/>
    <row r="3347" ht="15.95" customHeight="1"/>
    <row r="3348" ht="15.95" customHeight="1"/>
    <row r="3349" ht="15.95" customHeight="1"/>
    <row r="3350" ht="15.95" customHeight="1"/>
    <row r="3351" ht="15.95" customHeight="1"/>
    <row r="3352" ht="15.95" customHeight="1"/>
    <row r="3353" ht="15.95" customHeight="1"/>
    <row r="3354" ht="15.95" customHeight="1"/>
    <row r="3355" ht="15.95" customHeight="1"/>
    <row r="3356" ht="15.95" customHeight="1"/>
    <row r="3357" ht="15.95" customHeight="1"/>
    <row r="3358" ht="15.95" customHeight="1"/>
    <row r="3359" ht="15.95" customHeight="1"/>
    <row r="3360" ht="15.95" customHeight="1"/>
    <row r="3361" ht="15.95" customHeight="1"/>
    <row r="3362" ht="15.95" customHeight="1"/>
    <row r="3363" ht="15.95" customHeight="1"/>
    <row r="3364" ht="15.95" customHeight="1"/>
    <row r="3365" ht="15.95" customHeight="1"/>
    <row r="3366" ht="15.95" customHeight="1"/>
    <row r="3367" ht="15.95" customHeight="1"/>
    <row r="3368" ht="15.95" customHeight="1"/>
    <row r="3369" ht="15.95" customHeight="1"/>
    <row r="3370" ht="15.95" customHeight="1"/>
    <row r="3371" ht="15.95" customHeight="1"/>
    <row r="3372" ht="15.95" customHeight="1"/>
    <row r="3373" ht="15.95" customHeight="1"/>
    <row r="3374" ht="15.95" customHeight="1"/>
    <row r="3375" ht="15.95" customHeight="1"/>
    <row r="3376" ht="15.95" customHeight="1"/>
    <row r="3377" ht="15.95" customHeight="1"/>
    <row r="3378" ht="15.95" customHeight="1"/>
    <row r="3379" ht="15.95" customHeight="1"/>
    <row r="3380" ht="15.95" customHeight="1"/>
    <row r="3381" ht="15.95" customHeight="1"/>
    <row r="3382" ht="15.95" customHeight="1"/>
    <row r="3383" ht="15.95" customHeight="1"/>
    <row r="3384" ht="15.95" customHeight="1"/>
    <row r="3385" ht="15.95" customHeight="1"/>
    <row r="3386" ht="15.95" customHeight="1"/>
    <row r="3387" ht="15.95" customHeight="1"/>
    <row r="3388" ht="15.95" customHeight="1"/>
    <row r="3389" ht="15.95" customHeight="1"/>
    <row r="3390" ht="15.95" customHeight="1"/>
    <row r="3391" ht="15.95" customHeight="1"/>
    <row r="3392" ht="15.95" customHeight="1"/>
    <row r="3393" ht="15.95" customHeight="1"/>
    <row r="3394" ht="15.95" customHeight="1"/>
    <row r="3395" ht="15.95" customHeight="1"/>
    <row r="3396" ht="15.95" customHeight="1"/>
    <row r="3397" ht="15.95" customHeight="1"/>
    <row r="3398" ht="15.95" customHeight="1"/>
    <row r="3399" ht="15.95" customHeight="1"/>
    <row r="3400" ht="15.95" customHeight="1"/>
    <row r="3401" ht="15.95" customHeight="1"/>
    <row r="3402" ht="15.95" customHeight="1"/>
    <row r="3403" ht="15.95" customHeight="1"/>
    <row r="3404" ht="15.95" customHeight="1"/>
    <row r="3405" ht="15.95" customHeight="1"/>
    <row r="3406" ht="15.95" customHeight="1"/>
    <row r="3407" ht="15.95" customHeight="1"/>
    <row r="3408" ht="15.95" customHeight="1"/>
    <row r="3409" ht="15.95" customHeight="1"/>
    <row r="3410" ht="15.95" customHeight="1"/>
    <row r="3411" ht="15.95" customHeight="1"/>
    <row r="3412" ht="15.95" customHeight="1"/>
    <row r="3413" ht="15.95" customHeight="1"/>
    <row r="3414" ht="15.95" customHeight="1"/>
    <row r="3415" ht="15.95" customHeight="1"/>
    <row r="3416" ht="15.95" customHeight="1"/>
    <row r="3417" ht="15.95" customHeight="1"/>
    <row r="3418" ht="15.95" customHeight="1"/>
    <row r="3419" ht="15.95" customHeight="1"/>
    <row r="3420" ht="15.95" customHeight="1"/>
    <row r="3421" ht="15.95" customHeight="1"/>
    <row r="3422" ht="15.95" customHeight="1"/>
    <row r="3423" ht="15.95" customHeight="1"/>
    <row r="3424" ht="15.95" customHeight="1"/>
    <row r="3425" ht="15.95" customHeight="1"/>
    <row r="3426" ht="15.95" customHeight="1"/>
    <row r="3427" ht="15.95" customHeight="1"/>
    <row r="3428" ht="15.95" customHeight="1"/>
    <row r="3429" ht="15.95" customHeight="1"/>
    <row r="3430" ht="15.95" customHeight="1"/>
    <row r="3431" ht="15.95" customHeight="1"/>
    <row r="3432" ht="15.95" customHeight="1"/>
    <row r="3433" ht="15.95" customHeight="1"/>
    <row r="3434" ht="15.95" customHeight="1"/>
    <row r="3435" ht="15.95" customHeight="1"/>
    <row r="3436" ht="15.95" customHeight="1"/>
    <row r="3437" ht="15.95" customHeight="1"/>
    <row r="3438" ht="15.95" customHeight="1"/>
    <row r="3439" ht="15.95" customHeight="1"/>
    <row r="3440" ht="15.95" customHeight="1"/>
    <row r="3441" ht="15.95" customHeight="1"/>
    <row r="3442" ht="15.95" customHeight="1"/>
    <row r="3443" ht="15.95" customHeight="1"/>
    <row r="3444" ht="15.95" customHeight="1"/>
    <row r="3445" ht="15.95" customHeight="1"/>
    <row r="3446" ht="15.95" customHeight="1"/>
    <row r="3447" ht="15.95" customHeight="1"/>
    <row r="3448" ht="15.95" customHeight="1"/>
    <row r="3449" ht="15.95" customHeight="1"/>
    <row r="3450" ht="15.95" customHeight="1"/>
    <row r="3451" ht="15.95" customHeight="1"/>
    <row r="3452" ht="15.95" customHeight="1"/>
    <row r="3453" ht="15.95" customHeight="1"/>
    <row r="3454" ht="15.95" customHeight="1"/>
    <row r="3455" ht="15.95" customHeight="1"/>
    <row r="3456" ht="15.95" customHeight="1"/>
    <row r="3457" ht="15.95" customHeight="1"/>
    <row r="3458" ht="15.95" customHeight="1"/>
    <row r="3459" ht="15.95" customHeight="1"/>
    <row r="3460" ht="15.95" customHeight="1"/>
    <row r="3461" ht="15.95" customHeight="1"/>
    <row r="3462" ht="15.95" customHeight="1"/>
    <row r="3463" ht="15.95" customHeight="1"/>
    <row r="3464" ht="15.95" customHeight="1"/>
    <row r="3465" ht="15.95" customHeight="1"/>
    <row r="3466" ht="15.95" customHeight="1"/>
    <row r="3467" ht="15.95" customHeight="1"/>
    <row r="3468" ht="15.95" customHeight="1"/>
    <row r="3469" ht="15.95" customHeight="1"/>
    <row r="3470" ht="15.95" customHeight="1"/>
    <row r="3471" ht="15.95" customHeight="1"/>
    <row r="3472" ht="15.95" customHeight="1"/>
    <row r="3473" ht="15.95" customHeight="1"/>
    <row r="3474" ht="15.95" customHeight="1"/>
    <row r="3475" ht="15.95" customHeight="1"/>
    <row r="3476" ht="15.95" customHeight="1"/>
    <row r="3477" ht="15.95" customHeight="1"/>
    <row r="3478" ht="15.95" customHeight="1"/>
    <row r="3479" ht="15.95" customHeight="1"/>
    <row r="3480" ht="15.95" customHeight="1"/>
    <row r="3481" ht="15.95" customHeight="1"/>
    <row r="3482" ht="15.95" customHeight="1"/>
    <row r="3483" ht="15.95" customHeight="1"/>
    <row r="3484" ht="15.95" customHeight="1"/>
    <row r="3485" ht="15.95" customHeight="1"/>
    <row r="3486" ht="15.95" customHeight="1"/>
    <row r="3487" ht="15.95" customHeight="1"/>
    <row r="3488" ht="15.95" customHeight="1"/>
    <row r="3489" ht="15.95" customHeight="1"/>
    <row r="3490" ht="15.95" customHeight="1"/>
    <row r="3491" ht="15.95" customHeight="1"/>
    <row r="3492" ht="15.95" customHeight="1"/>
    <row r="3493" ht="15.95" customHeight="1"/>
    <row r="3494" ht="15.95" customHeight="1"/>
    <row r="3495" ht="15.95" customHeight="1"/>
    <row r="3496" ht="15.95" customHeight="1"/>
    <row r="3497" ht="15.95" customHeight="1"/>
    <row r="3498" ht="15.95" customHeight="1"/>
    <row r="3499" ht="15.95" customHeight="1"/>
    <row r="3500" ht="15.95" customHeight="1"/>
    <row r="3501" ht="15.95" customHeight="1"/>
    <row r="3502" ht="15.95" customHeight="1"/>
    <row r="3503" ht="15.95" customHeight="1"/>
    <row r="3504" ht="15.95" customHeight="1"/>
    <row r="3505" ht="15.95" customHeight="1"/>
    <row r="3506" ht="15.95" customHeight="1"/>
    <row r="3507" ht="15.95" customHeight="1"/>
    <row r="3508" ht="15.95" customHeight="1"/>
    <row r="3509" ht="15.95" customHeight="1"/>
    <row r="3510" ht="15.95" customHeight="1"/>
    <row r="3511" ht="15.95" customHeight="1"/>
    <row r="3512" ht="15.95" customHeight="1"/>
    <row r="3513" ht="15.95" customHeight="1"/>
    <row r="3514" ht="15.95" customHeight="1"/>
    <row r="3515" ht="15.95" customHeight="1"/>
    <row r="3516" ht="15.95" customHeight="1"/>
    <row r="3517" ht="15.95" customHeight="1"/>
    <row r="3518" ht="15.95" customHeight="1"/>
    <row r="3519" ht="15.95" customHeight="1"/>
    <row r="3520" ht="15.95" customHeight="1"/>
    <row r="3521" ht="15.95" customHeight="1"/>
    <row r="3522" ht="15.95" customHeight="1"/>
    <row r="3523" ht="15.95" customHeight="1"/>
    <row r="3524" ht="15.95" customHeight="1"/>
    <row r="3525" ht="15.95" customHeight="1"/>
    <row r="3526" ht="15.95" customHeight="1"/>
    <row r="3527" ht="15.95" customHeight="1"/>
    <row r="3528" ht="15.95" customHeight="1"/>
    <row r="3529" ht="15.95" customHeight="1"/>
    <row r="3530" ht="15.95" customHeight="1"/>
    <row r="3531" ht="15.95" customHeight="1"/>
    <row r="3532" ht="15.95" customHeight="1"/>
    <row r="3533" ht="15.95" customHeight="1"/>
    <row r="3534" ht="15.95" customHeight="1"/>
    <row r="3535" ht="15.95" customHeight="1"/>
    <row r="3536" ht="15.95" customHeight="1"/>
    <row r="3537" ht="15.95" customHeight="1"/>
    <row r="3538" ht="15.95" customHeight="1"/>
    <row r="3539" ht="15.95" customHeight="1"/>
    <row r="3540" ht="15.95" customHeight="1"/>
    <row r="3541" ht="15.95" customHeight="1"/>
    <row r="3542" ht="15.95" customHeight="1"/>
    <row r="3543" ht="15.95" customHeight="1"/>
    <row r="3544" ht="15.95" customHeight="1"/>
    <row r="3545" ht="15.95" customHeight="1"/>
    <row r="3546" ht="15.95" customHeight="1"/>
    <row r="3547" ht="15.95" customHeight="1"/>
    <row r="3548" ht="15.95" customHeight="1"/>
    <row r="3549" ht="15.95" customHeight="1"/>
    <row r="3550" ht="15.95" customHeight="1"/>
    <row r="3551" ht="15.95" customHeight="1"/>
    <row r="3552" ht="15.95" customHeight="1"/>
    <row r="3553" ht="15.95" customHeight="1"/>
    <row r="3554" ht="15.95" customHeight="1"/>
    <row r="3555" ht="15.95" customHeight="1"/>
    <row r="3556" ht="15.95" customHeight="1"/>
    <row r="3557" ht="15.95" customHeight="1"/>
    <row r="3558" ht="15.95" customHeight="1"/>
    <row r="3559" ht="15.95" customHeight="1"/>
    <row r="3560" ht="15.95" customHeight="1"/>
    <row r="3561" ht="15.95" customHeight="1"/>
    <row r="3562" ht="15.95" customHeight="1"/>
    <row r="3563" ht="15.95" customHeight="1"/>
    <row r="3564" ht="15.95" customHeight="1"/>
    <row r="3565" ht="15.95" customHeight="1"/>
    <row r="3566" ht="15.95" customHeight="1"/>
    <row r="3567" ht="15.95" customHeight="1"/>
    <row r="3568" ht="15.95" customHeight="1"/>
    <row r="3569" ht="15.95" customHeight="1"/>
    <row r="3570" ht="15.95" customHeight="1"/>
    <row r="3571" ht="15.95" customHeight="1"/>
    <row r="3572" ht="15.95" customHeight="1"/>
    <row r="3573" ht="15.95" customHeight="1"/>
    <row r="3574" ht="15.95" customHeight="1"/>
    <row r="3575" ht="15.95" customHeight="1"/>
    <row r="3576" ht="15.95" customHeight="1"/>
    <row r="3577" ht="15.95" customHeight="1"/>
    <row r="3578" ht="15.95" customHeight="1"/>
    <row r="3579" ht="15.95" customHeight="1"/>
    <row r="3580" ht="15.95" customHeight="1"/>
    <row r="3581" ht="15.95" customHeight="1"/>
    <row r="3582" ht="15.95" customHeight="1"/>
    <row r="3583" ht="15.95" customHeight="1"/>
    <row r="3584" ht="15.95" customHeight="1"/>
    <row r="3585" ht="15.95" customHeight="1"/>
    <row r="3586" ht="15.95" customHeight="1"/>
    <row r="3587" ht="15.95" customHeight="1"/>
    <row r="3588" ht="15.95" customHeight="1"/>
    <row r="3589" ht="15.95" customHeight="1"/>
    <row r="3590" ht="15.95" customHeight="1"/>
    <row r="3591" ht="15.95" customHeight="1"/>
    <row r="3592" ht="15.95" customHeight="1"/>
    <row r="3593" ht="15.95" customHeight="1"/>
    <row r="3594" ht="15.95" customHeight="1"/>
    <row r="3595" ht="15.95" customHeight="1"/>
    <row r="3596" ht="15.95" customHeight="1"/>
    <row r="3597" ht="15.95" customHeight="1"/>
    <row r="3598" ht="15.95" customHeight="1"/>
    <row r="3599" ht="15.95" customHeight="1"/>
    <row r="3600" ht="15.95" customHeight="1"/>
    <row r="3601" ht="15.95" customHeight="1"/>
    <row r="3602" ht="15.95" customHeight="1"/>
    <row r="3603" ht="15.95" customHeight="1"/>
    <row r="3604" ht="15.95" customHeight="1"/>
    <row r="3605" ht="15.95" customHeight="1"/>
    <row r="3606" ht="15.95" customHeight="1"/>
    <row r="3607" ht="15.95" customHeight="1"/>
    <row r="3608" ht="15.95" customHeight="1"/>
    <row r="3609" ht="15.95" customHeight="1"/>
    <row r="3610" ht="15.95" customHeight="1"/>
    <row r="3611" ht="15.95" customHeight="1"/>
    <row r="3612" ht="15.95" customHeight="1"/>
    <row r="3613" ht="15.95" customHeight="1"/>
    <row r="3614" ht="15.95" customHeight="1"/>
    <row r="3615" ht="15.95" customHeight="1"/>
    <row r="3616" ht="15.95" customHeight="1"/>
    <row r="3617" ht="15.95" customHeight="1"/>
    <row r="3618" ht="15.95" customHeight="1"/>
    <row r="3619" ht="15.95" customHeight="1"/>
    <row r="3620" ht="15.95" customHeight="1"/>
    <row r="3621" ht="15.95" customHeight="1"/>
    <row r="3622" ht="15.95" customHeight="1"/>
    <row r="3623" ht="15.95" customHeight="1"/>
    <row r="3624" ht="15.95" customHeight="1"/>
    <row r="3625" ht="15.95" customHeight="1"/>
    <row r="3626" ht="15.95" customHeight="1"/>
    <row r="3627" ht="15.95" customHeight="1"/>
    <row r="3628" ht="15.95" customHeight="1"/>
    <row r="3629" ht="15.95" customHeight="1"/>
    <row r="3630" ht="15.95" customHeight="1"/>
    <row r="3631" ht="15.95" customHeight="1"/>
    <row r="3632" ht="15.95" customHeight="1"/>
    <row r="3633" ht="15.95" customHeight="1"/>
    <row r="3634" ht="15.95" customHeight="1"/>
    <row r="3635" ht="15.95" customHeight="1"/>
    <row r="3636" ht="15.95" customHeight="1"/>
    <row r="3637" ht="15.95" customHeight="1"/>
    <row r="3638" ht="15.95" customHeight="1"/>
    <row r="3639" ht="15.95" customHeight="1"/>
    <row r="3640" ht="15.95" customHeight="1"/>
    <row r="3641" ht="15.95" customHeight="1"/>
    <row r="3642" ht="15.95" customHeight="1"/>
    <row r="3643" ht="15.95" customHeight="1"/>
    <row r="3644" ht="15.95" customHeight="1"/>
    <row r="3645" ht="15.95" customHeight="1"/>
    <row r="3646" ht="15.95" customHeight="1"/>
    <row r="3647" ht="15.95" customHeight="1"/>
    <row r="3648" ht="15.95" customHeight="1"/>
    <row r="3649" ht="15.95" customHeight="1"/>
    <row r="3650" ht="15.95" customHeight="1"/>
    <row r="3651" ht="15.95" customHeight="1"/>
    <row r="3652" ht="15.95" customHeight="1"/>
    <row r="3653" ht="15.95" customHeight="1"/>
    <row r="3654" ht="15.95" customHeight="1"/>
    <row r="3655" ht="15.95" customHeight="1"/>
    <row r="3656" ht="15.95" customHeight="1"/>
    <row r="3657" ht="15.95" customHeight="1"/>
    <row r="3658" ht="15.95" customHeight="1"/>
    <row r="3659" ht="15.95" customHeight="1"/>
    <row r="3660" ht="15.95" customHeight="1"/>
    <row r="3661" ht="15.95" customHeight="1"/>
    <row r="3662" ht="15.95" customHeight="1"/>
    <row r="3663" ht="15.95" customHeight="1"/>
    <row r="3664" ht="15.95" customHeight="1"/>
    <row r="3665" ht="15.95" customHeight="1"/>
    <row r="3666" ht="15.95" customHeight="1"/>
    <row r="3667" ht="15.95" customHeight="1"/>
    <row r="3668" ht="15.95" customHeight="1"/>
    <row r="3669" ht="15.95" customHeight="1"/>
    <row r="3670" ht="15.95" customHeight="1"/>
    <row r="3671" ht="15.95" customHeight="1"/>
    <row r="3672" ht="15.95" customHeight="1"/>
    <row r="3673" ht="15.95" customHeight="1"/>
    <row r="3674" ht="15.95" customHeight="1"/>
    <row r="3675" ht="15.95" customHeight="1"/>
    <row r="3676" ht="15.95" customHeight="1"/>
    <row r="3677" ht="15.95" customHeight="1"/>
    <row r="3678" ht="15.95" customHeight="1"/>
    <row r="3679" ht="15.95" customHeight="1"/>
    <row r="3680" ht="15.95" customHeight="1"/>
    <row r="3681" ht="15.95" customHeight="1"/>
    <row r="3682" ht="15.95" customHeight="1"/>
    <row r="3683" ht="15.95" customHeight="1"/>
    <row r="3684" ht="15.95" customHeight="1"/>
    <row r="3685" ht="15.95" customHeight="1"/>
    <row r="3686" ht="15.95" customHeight="1"/>
    <row r="3687" ht="15.95" customHeight="1"/>
    <row r="3688" ht="15.95" customHeight="1"/>
    <row r="3689" ht="15.95" customHeight="1"/>
    <row r="3690" ht="15.95" customHeight="1"/>
    <row r="3691" ht="15.95" customHeight="1"/>
    <row r="3692" ht="15.95" customHeight="1"/>
    <row r="3693" ht="15.95" customHeight="1"/>
    <row r="3694" ht="15.95" customHeight="1"/>
    <row r="3695" ht="15.95" customHeight="1"/>
    <row r="3696" ht="15.95" customHeight="1"/>
    <row r="3697" ht="15.95" customHeight="1"/>
    <row r="3698" ht="15.95" customHeight="1"/>
    <row r="3699" ht="15.95" customHeight="1"/>
    <row r="3700" ht="15.95" customHeight="1"/>
    <row r="3701" ht="15.95" customHeight="1"/>
    <row r="3702" ht="15.95" customHeight="1"/>
    <row r="3703" ht="15.95" customHeight="1"/>
    <row r="3704" ht="15.95" customHeight="1"/>
    <row r="3705" ht="15.95" customHeight="1"/>
    <row r="3706" ht="15.95" customHeight="1"/>
    <row r="3707" ht="15.95" customHeight="1"/>
    <row r="3708" ht="15.95" customHeight="1"/>
    <row r="3709" ht="15.95" customHeight="1"/>
    <row r="3710" ht="15.95" customHeight="1"/>
    <row r="3711" ht="15.95" customHeight="1"/>
    <row r="3712" ht="15.95" customHeight="1"/>
    <row r="3713" ht="15.95" customHeight="1"/>
    <row r="3714" ht="15.95" customHeight="1"/>
    <row r="3715" ht="15.95" customHeight="1"/>
    <row r="3716" ht="15.95" customHeight="1"/>
    <row r="3717" ht="15.95" customHeight="1"/>
    <row r="3718" ht="15.95" customHeight="1"/>
    <row r="3719" ht="15.95" customHeight="1"/>
    <row r="3720" ht="15.95" customHeight="1"/>
    <row r="3721" ht="15.95" customHeight="1"/>
    <row r="3722" ht="15.95" customHeight="1"/>
    <row r="3723" ht="15.95" customHeight="1"/>
    <row r="3724" ht="15.95" customHeight="1"/>
    <row r="3725" ht="15.95" customHeight="1"/>
    <row r="3726" ht="15.95" customHeight="1"/>
    <row r="3727" ht="15.95" customHeight="1"/>
    <row r="3728" ht="15.95" customHeight="1"/>
    <row r="3729" ht="15.95" customHeight="1"/>
    <row r="3730" ht="15.95" customHeight="1"/>
    <row r="3731" ht="15.95" customHeight="1"/>
    <row r="3732" ht="15.95" customHeight="1"/>
    <row r="3733" ht="15.95" customHeight="1"/>
    <row r="3734" ht="15.95" customHeight="1"/>
    <row r="3735" ht="15.95" customHeight="1"/>
    <row r="3736" ht="15.95" customHeight="1"/>
    <row r="3737" ht="15.95" customHeight="1"/>
    <row r="3738" ht="15.95" customHeight="1"/>
    <row r="3739" ht="15.95" customHeight="1"/>
    <row r="3740" ht="15.95" customHeight="1"/>
    <row r="3741" ht="15.95" customHeight="1"/>
    <row r="3742" ht="15.95" customHeight="1"/>
    <row r="3743" ht="15.95" customHeight="1"/>
    <row r="3744" ht="15.95" customHeight="1"/>
    <row r="3745" ht="15.95" customHeight="1"/>
    <row r="3746" ht="15.95" customHeight="1"/>
    <row r="3747" ht="15.95" customHeight="1"/>
    <row r="3748" ht="15.95" customHeight="1"/>
    <row r="3749" ht="15.95" customHeight="1"/>
    <row r="3750" ht="15.95" customHeight="1"/>
    <row r="3751" ht="15.95" customHeight="1"/>
    <row r="3752" ht="15.95" customHeight="1"/>
    <row r="3753" ht="15.95" customHeight="1"/>
    <row r="3754" ht="15.95" customHeight="1"/>
    <row r="3755" ht="15.95" customHeight="1"/>
    <row r="3756" ht="15.95" customHeight="1"/>
    <row r="3757" ht="15.95" customHeight="1"/>
    <row r="3758" ht="15.95" customHeight="1"/>
    <row r="3759" ht="15.95" customHeight="1"/>
    <row r="3760" ht="15.95" customHeight="1"/>
    <row r="3761" ht="15.95" customHeight="1"/>
    <row r="3762" ht="15.95" customHeight="1"/>
    <row r="3763" ht="15.95" customHeight="1"/>
    <row r="3764" ht="15.95" customHeight="1"/>
    <row r="3765" ht="15.95" customHeight="1"/>
    <row r="3766" ht="15.95" customHeight="1"/>
    <row r="3767" ht="15.95" customHeight="1"/>
    <row r="3768" ht="15.95" customHeight="1"/>
    <row r="3769" ht="15.95" customHeight="1"/>
    <row r="3770" ht="15.95" customHeight="1"/>
    <row r="3771" ht="15.95" customHeight="1"/>
    <row r="3772" ht="15.95" customHeight="1"/>
    <row r="3773" ht="15.95" customHeight="1"/>
    <row r="3774" ht="15.95" customHeight="1"/>
    <row r="3775" ht="15.95" customHeight="1"/>
    <row r="3776" ht="15.95" customHeight="1"/>
    <row r="3777" ht="15.95" customHeight="1"/>
    <row r="3778" ht="15.95" customHeight="1"/>
    <row r="3779" ht="15.95" customHeight="1"/>
    <row r="3780" ht="15.95" customHeight="1"/>
    <row r="3781" ht="15.95" customHeight="1"/>
    <row r="3782" ht="15.95" customHeight="1"/>
    <row r="3783" ht="15.95" customHeight="1"/>
    <row r="3784" ht="15.95" customHeight="1"/>
    <row r="3785" ht="15.95" customHeight="1"/>
    <row r="3786" ht="15.95" customHeight="1"/>
    <row r="3787" ht="15.95" customHeight="1"/>
    <row r="3788" ht="15.95" customHeight="1"/>
    <row r="3789" ht="15.95" customHeight="1"/>
    <row r="3790" ht="15.95" customHeight="1"/>
    <row r="3791" ht="15.95" customHeight="1"/>
    <row r="3792" ht="15.95" customHeight="1"/>
    <row r="3793" ht="15.95" customHeight="1"/>
    <row r="3794" ht="15.95" customHeight="1"/>
    <row r="3795" ht="15.95" customHeight="1"/>
    <row r="3796" ht="15.95" customHeight="1"/>
    <row r="3797" ht="15.95" customHeight="1"/>
    <row r="3798" ht="15.95" customHeight="1"/>
    <row r="3799" ht="15.95" customHeight="1"/>
    <row r="3800" ht="15.95" customHeight="1"/>
    <row r="3801" ht="15.95" customHeight="1"/>
    <row r="3802" ht="15.95" customHeight="1"/>
    <row r="3803" ht="15.95" customHeight="1"/>
    <row r="3804" ht="15.95" customHeight="1"/>
    <row r="3805" ht="15.95" customHeight="1"/>
    <row r="3806" ht="15.95" customHeight="1"/>
    <row r="3807" ht="15.95" customHeight="1"/>
    <row r="3808" ht="15.95" customHeight="1"/>
    <row r="3809" ht="15.95" customHeight="1"/>
    <row r="3810" ht="15.95" customHeight="1"/>
    <row r="3811" ht="15.95" customHeight="1"/>
    <row r="3812" ht="15.95" customHeight="1"/>
    <row r="3813" ht="15.95" customHeight="1"/>
    <row r="3814" ht="15.95" customHeight="1"/>
    <row r="3815" ht="15.95" customHeight="1"/>
    <row r="3816" ht="15.95" customHeight="1"/>
    <row r="3817" ht="15.95" customHeight="1"/>
    <row r="3818" ht="15.95" customHeight="1"/>
    <row r="3819" ht="15.95" customHeight="1"/>
    <row r="3820" ht="15.95" customHeight="1"/>
    <row r="3821" ht="15.95" customHeight="1"/>
    <row r="3822" ht="15.95" customHeight="1"/>
    <row r="3823" ht="15.95" customHeight="1"/>
    <row r="3824" ht="15.95" customHeight="1"/>
    <row r="3825" ht="15.95" customHeight="1"/>
    <row r="3826" ht="15.95" customHeight="1"/>
    <row r="3827" ht="15.95" customHeight="1"/>
    <row r="3828" ht="15.95" customHeight="1"/>
    <row r="3829" ht="15.95" customHeight="1"/>
    <row r="3830" ht="15.95" customHeight="1"/>
    <row r="3831" ht="15.95" customHeight="1"/>
    <row r="3832" ht="15.95" customHeight="1"/>
    <row r="3833" ht="15.95" customHeight="1"/>
    <row r="3834" ht="15.95" customHeight="1"/>
    <row r="3835" ht="15.95" customHeight="1"/>
    <row r="3836" ht="15.95" customHeight="1"/>
    <row r="3837" ht="15.95" customHeight="1"/>
    <row r="3838" ht="15.95" customHeight="1"/>
    <row r="3839" ht="15.95" customHeight="1"/>
    <row r="3840" ht="15.95" customHeight="1"/>
    <row r="3841" ht="15.95" customHeight="1"/>
    <row r="3842" ht="15.95" customHeight="1"/>
    <row r="3843" ht="15.95" customHeight="1"/>
    <row r="3844" ht="15.95" customHeight="1"/>
    <row r="3845" ht="15.95" customHeight="1"/>
    <row r="3846" ht="15.95" customHeight="1"/>
    <row r="3847" ht="15.95" customHeight="1"/>
    <row r="3848" ht="15.95" customHeight="1"/>
    <row r="3849" ht="15.95" customHeight="1"/>
    <row r="3850" ht="15.95" customHeight="1"/>
    <row r="3851" ht="15.95" customHeight="1"/>
    <row r="3852" ht="15.95" customHeight="1"/>
    <row r="3853" ht="15.95" customHeight="1"/>
    <row r="3854" ht="15.95" customHeight="1"/>
    <row r="3855" ht="15.95" customHeight="1"/>
    <row r="3856" ht="15.95" customHeight="1"/>
    <row r="3857" ht="15.95" customHeight="1"/>
    <row r="3858" ht="15.95" customHeight="1"/>
    <row r="3859" ht="15.95" customHeight="1"/>
    <row r="3860" ht="15.95" customHeight="1"/>
    <row r="3861" ht="15.95" customHeight="1"/>
    <row r="3862" ht="15.95" customHeight="1"/>
    <row r="3863" ht="15.95" customHeight="1"/>
    <row r="3864" ht="15.95" customHeight="1"/>
    <row r="3865" ht="15.95" customHeight="1"/>
    <row r="3866" ht="15.95" customHeight="1"/>
    <row r="3867" ht="15.95" customHeight="1"/>
    <row r="3868" ht="15.95" customHeight="1"/>
    <row r="3869" ht="15.95" customHeight="1"/>
    <row r="3870" ht="15.95" customHeight="1"/>
    <row r="3871" ht="15.95" customHeight="1"/>
    <row r="3872" ht="15.95" customHeight="1"/>
    <row r="3873" ht="15.95" customHeight="1"/>
    <row r="3874" ht="15.95" customHeight="1"/>
    <row r="3875" ht="15.95" customHeight="1"/>
    <row r="3876" ht="15.95" customHeight="1"/>
    <row r="3877" ht="15.95" customHeight="1"/>
    <row r="3878" ht="15.95" customHeight="1"/>
    <row r="3879" ht="15.95" customHeight="1"/>
    <row r="3880" ht="15.95" customHeight="1"/>
    <row r="3881" ht="15.95" customHeight="1"/>
    <row r="3882" ht="15.95" customHeight="1"/>
    <row r="3883" ht="15.95" customHeight="1"/>
    <row r="3884" ht="15.95" customHeight="1"/>
    <row r="3885" ht="15.95" customHeight="1"/>
    <row r="3886" ht="15.95" customHeight="1"/>
    <row r="3887" ht="15.95" customHeight="1"/>
    <row r="3888" ht="15.95" customHeight="1"/>
    <row r="3889" ht="15.95" customHeight="1"/>
    <row r="3890" ht="15.95" customHeight="1"/>
    <row r="3891" ht="15.95" customHeight="1"/>
    <row r="3892" ht="15.95" customHeight="1"/>
    <row r="3893" ht="15.95" customHeight="1"/>
    <row r="3894" ht="15.95" customHeight="1"/>
    <row r="3895" ht="15.95" customHeight="1"/>
    <row r="3896" ht="15.95" customHeight="1"/>
    <row r="3897" ht="15.95" customHeight="1"/>
    <row r="3898" ht="15.95" customHeight="1"/>
    <row r="3899" ht="15.95" customHeight="1"/>
    <row r="3900" ht="15.95" customHeight="1"/>
    <row r="3901" ht="15.95" customHeight="1"/>
    <row r="3902" ht="15.95" customHeight="1"/>
    <row r="3903" ht="15.95" customHeight="1"/>
    <row r="3904" ht="15.95" customHeight="1"/>
    <row r="3905" ht="15.95" customHeight="1"/>
    <row r="3906" ht="15.95" customHeight="1"/>
    <row r="3907" ht="15.95" customHeight="1"/>
    <row r="3908" ht="15.95" customHeight="1"/>
    <row r="3909" ht="15.95" customHeight="1"/>
    <row r="3910" ht="15.95" customHeight="1"/>
    <row r="3911" ht="15.95" customHeight="1"/>
    <row r="3912" ht="15.95" customHeight="1"/>
    <row r="3913" ht="15.95" customHeight="1"/>
    <row r="3914" ht="15.95" customHeight="1"/>
    <row r="3915" ht="15.95" customHeight="1"/>
    <row r="3916" ht="15.95" customHeight="1"/>
    <row r="3917" ht="15.95" customHeight="1"/>
    <row r="3918" ht="15.95" customHeight="1"/>
    <row r="3919" ht="15.95" customHeight="1"/>
    <row r="3920" ht="15.95" customHeight="1"/>
    <row r="3921" ht="15.95" customHeight="1"/>
    <row r="3922" ht="15.95" customHeight="1"/>
    <row r="3923" ht="15.95" customHeight="1"/>
    <row r="3924" ht="15.95" customHeight="1"/>
    <row r="3925" ht="15.95" customHeight="1"/>
    <row r="3926" ht="15.95" customHeight="1"/>
    <row r="3927" ht="15.95" customHeight="1"/>
    <row r="3928" ht="15.95" customHeight="1"/>
    <row r="3929" ht="15.95" customHeight="1"/>
    <row r="3930" ht="15.95" customHeight="1"/>
    <row r="3931" ht="15.95" customHeight="1"/>
    <row r="3932" ht="15.95" customHeight="1"/>
    <row r="3933" ht="15.95" customHeight="1"/>
    <row r="3934" ht="15.95" customHeight="1"/>
    <row r="3935" ht="15.95" customHeight="1"/>
    <row r="3936" ht="15.95" customHeight="1"/>
    <row r="3937" ht="15.95" customHeight="1"/>
    <row r="3938" ht="15.95" customHeight="1"/>
    <row r="3939" ht="15.95" customHeight="1"/>
    <row r="3940" ht="15.95" customHeight="1"/>
    <row r="3941" ht="15.95" customHeight="1"/>
    <row r="3942" ht="15.95" customHeight="1"/>
    <row r="3943" ht="15.95" customHeight="1"/>
    <row r="3944" ht="15.95" customHeight="1"/>
    <row r="3945" ht="15.95" customHeight="1"/>
    <row r="3946" ht="15.95" customHeight="1"/>
    <row r="3947" ht="15.95" customHeight="1"/>
    <row r="3948" ht="15.95" customHeight="1"/>
    <row r="3949" ht="15.95" customHeight="1"/>
    <row r="3950" ht="15.95" customHeight="1"/>
    <row r="3951" ht="15.95" customHeight="1"/>
    <row r="3952" ht="15.95" customHeight="1"/>
    <row r="3953" ht="15.95" customHeight="1"/>
    <row r="3954" ht="15.95" customHeight="1"/>
    <row r="3955" ht="15.95" customHeight="1"/>
    <row r="3956" ht="15.95" customHeight="1"/>
    <row r="3957" ht="15.95" customHeight="1"/>
    <row r="3958" ht="15.95" customHeight="1"/>
    <row r="3959" ht="15.95" customHeight="1"/>
    <row r="3960" ht="15.95" customHeight="1"/>
    <row r="3961" ht="15.95" customHeight="1"/>
    <row r="3962" ht="15.95" customHeight="1"/>
    <row r="3963" ht="15.95" customHeight="1"/>
    <row r="3964" ht="15.95" customHeight="1"/>
    <row r="3965" ht="15.95" customHeight="1"/>
    <row r="3966" ht="15.95" customHeight="1"/>
    <row r="3967" ht="15.95" customHeight="1"/>
    <row r="3968" ht="15.95" customHeight="1"/>
    <row r="3969" ht="15.95" customHeight="1"/>
    <row r="3970" ht="15.95" customHeight="1"/>
    <row r="3971" ht="15.95" customHeight="1"/>
    <row r="3972" ht="15.95" customHeight="1"/>
    <row r="3973" ht="15.95" customHeight="1"/>
    <row r="3974" ht="15.95" customHeight="1"/>
    <row r="3975" ht="15.95" customHeight="1"/>
    <row r="3976" ht="15.95" customHeight="1"/>
    <row r="3977" ht="15.95" customHeight="1"/>
    <row r="3978" ht="15.95" customHeight="1"/>
    <row r="3979" ht="15.95" customHeight="1"/>
    <row r="3980" ht="15.95" customHeight="1"/>
    <row r="3981" ht="15.95" customHeight="1"/>
    <row r="3982" ht="15.95" customHeight="1"/>
    <row r="3983" ht="15.95" customHeight="1"/>
    <row r="3984" ht="15.95" customHeight="1"/>
    <row r="3985" ht="15.95" customHeight="1"/>
    <row r="3986" ht="15.95" customHeight="1"/>
    <row r="3987" ht="15.95" customHeight="1"/>
    <row r="3988" ht="15.95" customHeight="1"/>
    <row r="3989" ht="15.95" customHeight="1"/>
    <row r="3990" ht="15.95" customHeight="1"/>
    <row r="3991" ht="15.95" customHeight="1"/>
    <row r="3992" ht="15.95" customHeight="1"/>
    <row r="3993" ht="15.95" customHeight="1"/>
    <row r="3994" ht="15.95" customHeight="1"/>
    <row r="3995" ht="15.95" customHeight="1"/>
    <row r="3996" ht="15.95" customHeight="1"/>
    <row r="3997" ht="15.95" customHeight="1"/>
    <row r="3998" ht="15.95" customHeight="1"/>
    <row r="3999" ht="15.95" customHeight="1"/>
    <row r="4000" ht="15.95" customHeight="1"/>
    <row r="4001" ht="15.95" customHeight="1"/>
    <row r="4002" ht="15.95" customHeight="1"/>
    <row r="4003" ht="15.95" customHeight="1"/>
    <row r="4004" ht="15.95" customHeight="1"/>
    <row r="4005" ht="15.95" customHeight="1"/>
    <row r="4006" ht="15.95" customHeight="1"/>
    <row r="4007" ht="15.95" customHeight="1"/>
    <row r="4008" ht="15.95" customHeight="1"/>
    <row r="4009" ht="15.95" customHeight="1"/>
    <row r="4010" ht="15.95" customHeight="1"/>
    <row r="4011" ht="15.95" customHeight="1"/>
    <row r="4012" ht="15.95" customHeight="1"/>
    <row r="4013" ht="15.95" customHeight="1"/>
    <row r="4014" ht="15.95" customHeight="1"/>
    <row r="4015" ht="15.95" customHeight="1"/>
    <row r="4016" ht="15.95" customHeight="1"/>
    <row r="4017" ht="15.95" customHeight="1"/>
    <row r="4018" ht="15.95" customHeight="1"/>
    <row r="4019" ht="15.95" customHeight="1"/>
    <row r="4020" ht="15.95" customHeight="1"/>
    <row r="4021" ht="15.95" customHeight="1"/>
    <row r="4022" ht="15.95" customHeight="1"/>
    <row r="4023" ht="15.95" customHeight="1"/>
    <row r="4024" ht="15.95" customHeight="1"/>
    <row r="4025" ht="15.95" customHeight="1"/>
    <row r="4026" ht="15.95" customHeight="1"/>
    <row r="4027" ht="15.95" customHeight="1"/>
    <row r="4028" ht="15.95" customHeight="1"/>
    <row r="4029" ht="15.95" customHeight="1"/>
    <row r="4030" ht="15.95" customHeight="1"/>
    <row r="4031" ht="15.95" customHeight="1"/>
    <row r="4032" ht="15.95" customHeight="1"/>
    <row r="4033" ht="15.95" customHeight="1"/>
    <row r="4034" ht="15.95" customHeight="1"/>
    <row r="4035" ht="15.95" customHeight="1"/>
    <row r="4036" ht="15.95" customHeight="1"/>
    <row r="4037" ht="15.95" customHeight="1"/>
    <row r="4038" ht="15.95" customHeight="1"/>
    <row r="4039" ht="15.95" customHeight="1"/>
    <row r="4040" ht="15.95" customHeight="1"/>
    <row r="4041" ht="15.95" customHeight="1"/>
    <row r="4042" ht="15.95" customHeight="1"/>
    <row r="4043" ht="15.95" customHeight="1"/>
    <row r="4044" ht="15.95" customHeight="1"/>
    <row r="4045" ht="15.95" customHeight="1"/>
    <row r="4046" ht="15.95" customHeight="1"/>
    <row r="4047" ht="15.95" customHeight="1"/>
    <row r="4048" ht="15.95" customHeight="1"/>
    <row r="4049" ht="15.95" customHeight="1"/>
    <row r="4050" ht="15.95" customHeight="1"/>
    <row r="4051" ht="15.95" customHeight="1"/>
    <row r="4052" ht="15.95" customHeight="1"/>
    <row r="4053" ht="15.95" customHeight="1"/>
    <row r="4054" ht="15.95" customHeight="1"/>
    <row r="4055" ht="15.95" customHeight="1"/>
    <row r="4056" ht="15.95" customHeight="1"/>
    <row r="4057" ht="15.95" customHeight="1"/>
    <row r="4058" ht="15.95" customHeight="1"/>
    <row r="4059" ht="15.95" customHeight="1"/>
    <row r="4060" ht="15.95" customHeight="1"/>
    <row r="4061" ht="15.95" customHeight="1"/>
    <row r="4062" ht="15.95" customHeight="1"/>
    <row r="4063" ht="15.95" customHeight="1"/>
    <row r="4064" ht="15.95" customHeight="1"/>
    <row r="4065" ht="15.95" customHeight="1"/>
    <row r="4066" ht="15.95" customHeight="1"/>
    <row r="4067" ht="15.95" customHeight="1"/>
    <row r="4068" ht="15.95" customHeight="1"/>
    <row r="4069" ht="15.95" customHeight="1"/>
    <row r="4070" ht="15.95" customHeight="1"/>
    <row r="4071" ht="15.95" customHeight="1"/>
    <row r="4072" ht="15.95" customHeight="1"/>
    <row r="4073" ht="15.95" customHeight="1"/>
    <row r="4074" ht="15.95" customHeight="1"/>
    <row r="4075" ht="15.95" customHeight="1"/>
    <row r="4076" ht="15.95" customHeight="1"/>
    <row r="4077" ht="15.95" customHeight="1"/>
    <row r="4078" ht="15.95" customHeight="1"/>
    <row r="4079" ht="15.95" customHeight="1"/>
    <row r="4080" ht="15.95" customHeight="1"/>
    <row r="4081" ht="15.95" customHeight="1"/>
    <row r="4082" ht="15.95" customHeight="1"/>
    <row r="4083" ht="15.95" customHeight="1"/>
    <row r="4084" ht="15.95" customHeight="1"/>
    <row r="4085" ht="15.95" customHeight="1"/>
    <row r="4086" ht="15.95" customHeight="1"/>
    <row r="4087" ht="15.95" customHeight="1"/>
    <row r="4088" ht="15.95" customHeight="1"/>
    <row r="4089" ht="15.95" customHeight="1"/>
    <row r="4090" ht="15.95" customHeight="1"/>
    <row r="4091" ht="15.95" customHeight="1"/>
    <row r="4092" ht="15.95" customHeight="1"/>
    <row r="4093" ht="15.95" customHeight="1"/>
    <row r="4094" ht="15.95" customHeight="1"/>
    <row r="4095" ht="15.95" customHeight="1"/>
    <row r="4096" ht="15.95" customHeight="1"/>
    <row r="4097" ht="15.95" customHeight="1"/>
    <row r="4098" ht="15.95" customHeight="1"/>
    <row r="4099" ht="15.95" customHeight="1"/>
    <row r="4100" ht="15.95" customHeight="1"/>
    <row r="4101" ht="15.95" customHeight="1"/>
    <row r="4102" ht="15.95" customHeight="1"/>
    <row r="4103" ht="15.95" customHeight="1"/>
    <row r="4104" ht="15.95" customHeight="1"/>
    <row r="4105" ht="15.95" customHeight="1"/>
    <row r="4106" ht="15.95" customHeight="1"/>
    <row r="4107" ht="15.95" customHeight="1"/>
    <row r="4108" ht="15.95" customHeight="1"/>
    <row r="4109" ht="15.95" customHeight="1"/>
    <row r="4110" ht="15.95" customHeight="1"/>
    <row r="4111" ht="15.95" customHeight="1"/>
    <row r="4112" ht="15.95" customHeight="1"/>
    <row r="4113" ht="15.95" customHeight="1"/>
    <row r="4114" ht="15.95" customHeight="1"/>
    <row r="4115" ht="15.95" customHeight="1"/>
    <row r="4116" ht="15.95" customHeight="1"/>
    <row r="4117" ht="15.95" customHeight="1"/>
    <row r="4118" ht="15.95" customHeight="1"/>
    <row r="4119" ht="15.95" customHeight="1"/>
    <row r="4120" ht="15.95" customHeight="1"/>
    <row r="4121" ht="15.95" customHeight="1"/>
    <row r="4122" ht="15.95" customHeight="1"/>
    <row r="4123" ht="15.95" customHeight="1"/>
    <row r="4124" ht="15.95" customHeight="1"/>
    <row r="4125" ht="15.95" customHeight="1"/>
    <row r="4126" ht="15.95" customHeight="1"/>
    <row r="4127" ht="15.95" customHeight="1"/>
    <row r="4128" ht="15.95" customHeight="1"/>
    <row r="4129" ht="15.95" customHeight="1"/>
    <row r="4130" ht="15.95" customHeight="1"/>
    <row r="4131" ht="15.95" customHeight="1"/>
    <row r="4132" ht="15.95" customHeight="1"/>
    <row r="4133" ht="15.95" customHeight="1"/>
    <row r="4134" ht="15.95" customHeight="1"/>
    <row r="4135" ht="15.95" customHeight="1"/>
    <row r="4136" ht="15.95" customHeight="1"/>
    <row r="4137" ht="15.95" customHeight="1"/>
    <row r="4138" ht="15.95" customHeight="1"/>
    <row r="4139" ht="15.95" customHeight="1"/>
    <row r="4140" ht="15.95" customHeight="1"/>
    <row r="4141" ht="15.95" customHeight="1"/>
    <row r="4142" ht="15.95" customHeight="1"/>
    <row r="4143" ht="15.95" customHeight="1"/>
    <row r="4144" ht="15.95" customHeight="1"/>
    <row r="4145" ht="15.95" customHeight="1"/>
    <row r="4146" ht="15.95" customHeight="1"/>
    <row r="4147" ht="15.95" customHeight="1"/>
    <row r="4148" ht="15.95" customHeight="1"/>
    <row r="4149" ht="15.95" customHeight="1"/>
    <row r="4150" ht="15.95" customHeight="1"/>
    <row r="4151" ht="15.95" customHeight="1"/>
    <row r="4152" ht="15.95" customHeight="1"/>
    <row r="4153" ht="15.95" customHeight="1"/>
    <row r="4154" ht="15.95" customHeight="1"/>
    <row r="4155" ht="15.95" customHeight="1"/>
    <row r="4156" ht="15.95" customHeight="1"/>
    <row r="4157" ht="15.95" customHeight="1"/>
    <row r="4158" ht="15.95" customHeight="1"/>
    <row r="4159" ht="15.95" customHeight="1"/>
    <row r="4160" ht="15.95" customHeight="1"/>
    <row r="4161" ht="15.95" customHeight="1"/>
    <row r="4162" ht="15.95" customHeight="1"/>
    <row r="4163" ht="15.95" customHeight="1"/>
    <row r="4164" ht="15.95" customHeight="1"/>
    <row r="4165" ht="15.95" customHeight="1"/>
    <row r="4166" ht="15.95" customHeight="1"/>
    <row r="4167" ht="15.95" customHeight="1"/>
    <row r="4168" ht="15.95" customHeight="1"/>
    <row r="4169" ht="15.95" customHeight="1"/>
    <row r="4170" ht="15.95" customHeight="1"/>
    <row r="4171" ht="15.95" customHeight="1"/>
    <row r="4172" ht="15.95" customHeight="1"/>
    <row r="4173" ht="15.95" customHeight="1"/>
    <row r="4174" ht="15.95" customHeight="1"/>
    <row r="4175" ht="15.95" customHeight="1"/>
    <row r="4176" ht="15.95" customHeight="1"/>
    <row r="4177" ht="15.95" customHeight="1"/>
    <row r="4178" ht="15.95" customHeight="1"/>
    <row r="4179" ht="15.95" customHeight="1"/>
    <row r="4180" ht="15.95" customHeight="1"/>
    <row r="4181" ht="15.95" customHeight="1"/>
    <row r="4182" ht="15.95" customHeight="1"/>
    <row r="4183" ht="15.95" customHeight="1"/>
    <row r="4184" ht="15.95" customHeight="1"/>
    <row r="4185" ht="15.95" customHeight="1"/>
    <row r="4186" ht="15.95" customHeight="1"/>
    <row r="4187" ht="15.95" customHeight="1"/>
    <row r="4188" ht="15.95" customHeight="1"/>
    <row r="4189" ht="15.95" customHeight="1"/>
    <row r="4190" ht="15.95" customHeight="1"/>
    <row r="4191" ht="15.95" customHeight="1"/>
    <row r="4192" ht="15.95" customHeight="1"/>
    <row r="4193" ht="15.95" customHeight="1"/>
    <row r="4194" ht="15.95" customHeight="1"/>
    <row r="4195" ht="15.95" customHeight="1"/>
    <row r="4196" ht="15.95" customHeight="1"/>
    <row r="4197" ht="15.95" customHeight="1"/>
    <row r="4198" ht="15.95" customHeight="1"/>
    <row r="4199" ht="15.95" customHeight="1"/>
    <row r="4200" ht="15.95" customHeight="1"/>
    <row r="4201" ht="15.95" customHeight="1"/>
    <row r="4202" ht="15.95" customHeight="1"/>
    <row r="4203" ht="15.95" customHeight="1"/>
    <row r="4204" ht="15.95" customHeight="1"/>
    <row r="4205" ht="15.95" customHeight="1"/>
    <row r="4206" ht="15.95" customHeight="1"/>
    <row r="4207" ht="15.95" customHeight="1"/>
    <row r="4208" ht="15.95" customHeight="1"/>
    <row r="4209" ht="15.95" customHeight="1"/>
    <row r="4210" ht="15.95" customHeight="1"/>
    <row r="4211" ht="15.95" customHeight="1"/>
    <row r="4212" ht="15.95" customHeight="1"/>
    <row r="4213" ht="15.95" customHeight="1"/>
    <row r="4214" ht="15.95" customHeight="1"/>
    <row r="4215" ht="15.95" customHeight="1"/>
    <row r="4216" ht="15.95" customHeight="1"/>
    <row r="4217" ht="15.95" customHeight="1"/>
    <row r="4218" ht="15.95" customHeight="1"/>
    <row r="4219" ht="15.95" customHeight="1"/>
    <row r="4220" ht="15.95" customHeight="1"/>
    <row r="4221" ht="15.95" customHeight="1"/>
    <row r="4222" ht="15.95" customHeight="1"/>
    <row r="4223" ht="15.95" customHeight="1"/>
    <row r="4224" ht="15.95" customHeight="1"/>
    <row r="4225" ht="15.95" customHeight="1"/>
    <row r="4226" ht="15.95" customHeight="1"/>
    <row r="4227" ht="15.95" customHeight="1"/>
    <row r="4228" ht="15.95" customHeight="1"/>
    <row r="4229" ht="15.95" customHeight="1"/>
    <row r="4230" ht="15.95" customHeight="1"/>
    <row r="4231" ht="15.95" customHeight="1"/>
    <row r="4232" ht="15.95" customHeight="1"/>
    <row r="4233" ht="15.95" customHeight="1"/>
    <row r="4234" ht="15.95" customHeight="1"/>
    <row r="4235" ht="15.95" customHeight="1"/>
    <row r="4236" ht="15.95" customHeight="1"/>
    <row r="4237" ht="15.95" customHeight="1"/>
    <row r="4238" ht="15.95" customHeight="1"/>
    <row r="4239" ht="15.95" customHeight="1"/>
    <row r="4240" ht="15.95" customHeight="1"/>
    <row r="4241" ht="15.95" customHeight="1"/>
    <row r="4242" ht="15.95" customHeight="1"/>
    <row r="4243" ht="15.95" customHeight="1"/>
    <row r="4244" ht="15.95" customHeight="1"/>
    <row r="4245" ht="15.95" customHeight="1"/>
    <row r="4246" ht="15.95" customHeight="1"/>
    <row r="4247" ht="15.95" customHeight="1"/>
    <row r="4248" ht="15.95" customHeight="1"/>
    <row r="4249" ht="15.95" customHeight="1"/>
    <row r="4250" ht="15.95" customHeight="1"/>
    <row r="4251" ht="15.95" customHeight="1"/>
    <row r="4252" ht="15.95" customHeight="1"/>
    <row r="4253" ht="15.95" customHeight="1"/>
    <row r="4254" ht="15.95" customHeight="1"/>
    <row r="4255" ht="15.95" customHeight="1"/>
    <row r="4256" ht="15.95" customHeight="1"/>
    <row r="4257" ht="15.95" customHeight="1"/>
    <row r="4258" ht="15.95" customHeight="1"/>
    <row r="4259" ht="15.95" customHeight="1"/>
    <row r="4260" ht="15.95" customHeight="1"/>
    <row r="4261" ht="15.95" customHeight="1"/>
    <row r="4262" ht="15.95" customHeight="1"/>
    <row r="4263" ht="15.95" customHeight="1"/>
    <row r="4264" ht="15.95" customHeight="1"/>
    <row r="4265" ht="15.95" customHeight="1"/>
    <row r="4266" ht="15.95" customHeight="1"/>
    <row r="4267" ht="15.95" customHeight="1"/>
    <row r="4268" ht="15.95" customHeight="1"/>
    <row r="4269" ht="15.95" customHeight="1"/>
    <row r="4270" ht="15.95" customHeight="1"/>
    <row r="4271" ht="15.95" customHeight="1"/>
    <row r="4272" ht="15.95" customHeight="1"/>
    <row r="4273" ht="15.95" customHeight="1"/>
    <row r="4274" ht="15.95" customHeight="1"/>
    <row r="4275" ht="15.95" customHeight="1"/>
    <row r="4276" ht="15.95" customHeight="1"/>
    <row r="4277" ht="15.95" customHeight="1"/>
    <row r="4278" ht="15.95" customHeight="1"/>
    <row r="4279" ht="15.95" customHeight="1"/>
    <row r="4280" ht="15.95" customHeight="1"/>
    <row r="4281" ht="15.95" customHeight="1"/>
    <row r="4282" ht="15.95" customHeight="1"/>
    <row r="4283" ht="15.95" customHeight="1"/>
    <row r="4284" ht="15.95" customHeight="1"/>
    <row r="4285" ht="15.95" customHeight="1"/>
    <row r="4286" ht="15.95" customHeight="1"/>
    <row r="4287" ht="15.95" customHeight="1"/>
    <row r="4288" ht="15.95" customHeight="1"/>
    <row r="4289" ht="15.95" customHeight="1"/>
    <row r="4290" ht="15.95" customHeight="1"/>
    <row r="4291" ht="15.95" customHeight="1"/>
    <row r="4292" ht="15.95" customHeight="1"/>
    <row r="4293" ht="15.95" customHeight="1"/>
    <row r="4294" ht="15.95" customHeight="1"/>
    <row r="4295" ht="15.95" customHeight="1"/>
    <row r="4296" ht="15.95" customHeight="1"/>
    <row r="4297" ht="15.95" customHeight="1"/>
    <row r="4298" ht="15.95" customHeight="1"/>
    <row r="4299" ht="15.95" customHeight="1"/>
    <row r="4300" ht="15.95" customHeight="1"/>
    <row r="4301" ht="15.95" customHeight="1"/>
    <row r="4302" ht="15.95" customHeight="1"/>
    <row r="4303" ht="15.95" customHeight="1"/>
    <row r="4304" ht="15.95" customHeight="1"/>
    <row r="4305" ht="15.95" customHeight="1"/>
    <row r="4306" ht="15.95" customHeight="1"/>
    <row r="4307" ht="15.95" customHeight="1"/>
    <row r="4308" ht="15.95" customHeight="1"/>
    <row r="4309" ht="15.95" customHeight="1"/>
    <row r="4310" ht="15.95" customHeight="1"/>
    <row r="4311" ht="15.95" customHeight="1"/>
    <row r="4312" ht="15.95" customHeight="1"/>
    <row r="4313" ht="15.95" customHeight="1"/>
    <row r="4314" ht="15.95" customHeight="1"/>
    <row r="4315" ht="15.95" customHeight="1"/>
    <row r="4316" ht="15.95" customHeight="1"/>
    <row r="4317" ht="15.95" customHeight="1"/>
    <row r="4318" ht="15.95" customHeight="1"/>
    <row r="4319" ht="15.95" customHeight="1"/>
    <row r="4320" ht="15.95" customHeight="1"/>
    <row r="4321" ht="15.95" customHeight="1"/>
    <row r="4322" ht="15.95" customHeight="1"/>
    <row r="4323" ht="15.95" customHeight="1"/>
    <row r="4324" ht="15.95" customHeight="1"/>
    <row r="4325" ht="15.95" customHeight="1"/>
    <row r="4326" ht="15.95" customHeight="1"/>
    <row r="4327" ht="15.95" customHeight="1"/>
    <row r="4328" ht="15.95" customHeight="1"/>
    <row r="4329" ht="15.95" customHeight="1"/>
    <row r="4330" ht="15.95" customHeight="1"/>
    <row r="4331" ht="15.95" customHeight="1"/>
    <row r="4332" ht="15.95" customHeight="1"/>
    <row r="4333" ht="15.95" customHeight="1"/>
    <row r="4334" ht="15.95" customHeight="1"/>
    <row r="4335" ht="15.95" customHeight="1"/>
    <row r="4336" ht="15.95" customHeight="1"/>
    <row r="4337" ht="15.95" customHeight="1"/>
    <row r="4338" ht="15.95" customHeight="1"/>
    <row r="4339" ht="15.95" customHeight="1"/>
    <row r="4340" ht="15.95" customHeight="1"/>
    <row r="4341" ht="15.95" customHeight="1"/>
    <row r="4342" ht="15.95" customHeight="1"/>
    <row r="4343" ht="15.95" customHeight="1"/>
    <row r="4344" ht="15.95" customHeight="1"/>
    <row r="4345" ht="15.95" customHeight="1"/>
    <row r="4346" ht="15.95" customHeight="1"/>
    <row r="4347" ht="15.95" customHeight="1"/>
    <row r="4348" ht="15.95" customHeight="1"/>
    <row r="4349" ht="15.95" customHeight="1"/>
    <row r="4350" ht="15.95" customHeight="1"/>
    <row r="4351" ht="15.95" customHeight="1"/>
    <row r="4352" ht="15.95" customHeight="1"/>
    <row r="4353" ht="15.95" customHeight="1"/>
    <row r="4354" ht="15.95" customHeight="1"/>
    <row r="4355" ht="15.95" customHeight="1"/>
    <row r="4356" ht="15.95" customHeight="1"/>
    <row r="4357" ht="15.95" customHeight="1"/>
    <row r="4358" ht="15.95" customHeight="1"/>
    <row r="4359" ht="15.95" customHeight="1"/>
    <row r="4360" ht="15.95" customHeight="1"/>
    <row r="4361" ht="15.95" customHeight="1"/>
    <row r="4362" ht="15.95" customHeight="1"/>
    <row r="4363" ht="15.95" customHeight="1"/>
    <row r="4364" ht="15.95" customHeight="1"/>
    <row r="4365" ht="15.95" customHeight="1"/>
    <row r="4366" ht="15.95" customHeight="1"/>
    <row r="4367" ht="15.95" customHeight="1"/>
    <row r="4368" ht="15.95" customHeight="1"/>
    <row r="4369" ht="15.95" customHeight="1"/>
    <row r="4370" ht="15.95" customHeight="1"/>
    <row r="4371" ht="15.95" customHeight="1"/>
    <row r="4372" ht="15.95" customHeight="1"/>
    <row r="4373" ht="15.95" customHeight="1"/>
    <row r="4374" ht="15.95" customHeight="1"/>
    <row r="4375" ht="15.95" customHeight="1"/>
    <row r="4376" ht="15.95" customHeight="1"/>
    <row r="4377" ht="15.95" customHeight="1"/>
    <row r="4378" ht="15.95" customHeight="1"/>
    <row r="4379" ht="15.95" customHeight="1"/>
    <row r="4380" ht="15.95" customHeight="1"/>
    <row r="4381" ht="15.95" customHeight="1"/>
    <row r="4382" ht="15.95" customHeight="1"/>
    <row r="4383" ht="15.95" customHeight="1"/>
    <row r="4384" ht="15.95" customHeight="1"/>
    <row r="4385" ht="15.95" customHeight="1"/>
    <row r="4386" ht="15.95" customHeight="1"/>
    <row r="4387" ht="15.95" customHeight="1"/>
    <row r="4388" ht="15.95" customHeight="1"/>
    <row r="4389" ht="15.95" customHeight="1"/>
    <row r="4390" ht="15.95" customHeight="1"/>
    <row r="4391" ht="15.95" customHeight="1"/>
    <row r="4392" ht="15.95" customHeight="1"/>
    <row r="4393" ht="15.95" customHeight="1"/>
    <row r="4394" ht="15.95" customHeight="1"/>
    <row r="4395" ht="15.95" customHeight="1"/>
    <row r="4396" ht="15.95" customHeight="1"/>
    <row r="4397" ht="15.95" customHeight="1"/>
    <row r="4398" ht="15.95" customHeight="1"/>
    <row r="4399" ht="15.95" customHeight="1"/>
    <row r="4400" ht="15.95" customHeight="1"/>
    <row r="4401" ht="15.95" customHeight="1"/>
    <row r="4402" ht="15.95" customHeight="1"/>
    <row r="4403" ht="15.95" customHeight="1"/>
    <row r="4404" ht="15.95" customHeight="1"/>
    <row r="4405" ht="15.95" customHeight="1"/>
    <row r="4406" ht="15.95" customHeight="1"/>
    <row r="4407" ht="15.95" customHeight="1"/>
    <row r="4408" ht="15.95" customHeight="1"/>
    <row r="4409" ht="15.95" customHeight="1"/>
    <row r="4410" ht="15.95" customHeight="1"/>
    <row r="4411" ht="15.95" customHeight="1"/>
    <row r="4412" ht="15.95" customHeight="1"/>
    <row r="4413" ht="15.95" customHeight="1"/>
    <row r="4414" ht="15.95" customHeight="1"/>
    <row r="4415" ht="15.95" customHeight="1"/>
    <row r="4416" ht="15.95" customHeight="1"/>
    <row r="4417" ht="15.95" customHeight="1"/>
    <row r="4418" ht="15.95" customHeight="1"/>
    <row r="4419" ht="15.95" customHeight="1"/>
    <row r="4420" ht="15.95" customHeight="1"/>
    <row r="4421" ht="15.95" customHeight="1"/>
    <row r="4422" ht="15.95" customHeight="1"/>
    <row r="4423" ht="15.95" customHeight="1"/>
    <row r="4424" ht="15.95" customHeight="1"/>
    <row r="4425" ht="15.95" customHeight="1"/>
    <row r="4426" ht="15.95" customHeight="1"/>
    <row r="4427" ht="15.95" customHeight="1"/>
    <row r="4428" ht="15.95" customHeight="1"/>
    <row r="4429" ht="15.95" customHeight="1"/>
    <row r="4430" ht="15.95" customHeight="1"/>
    <row r="4431" ht="15.95" customHeight="1"/>
    <row r="4432" ht="15.95" customHeight="1"/>
    <row r="4433" ht="15.95" customHeight="1"/>
    <row r="4434" ht="15.95" customHeight="1"/>
    <row r="4435" ht="15.95" customHeight="1"/>
    <row r="4436" ht="15.95" customHeight="1"/>
    <row r="4437" ht="15.95" customHeight="1"/>
    <row r="4438" ht="15.95" customHeight="1"/>
    <row r="4439" ht="15.95" customHeight="1"/>
    <row r="4440" ht="15.95" customHeight="1"/>
    <row r="4441" ht="15.95" customHeight="1"/>
    <row r="4442" ht="15.95" customHeight="1"/>
    <row r="4443" ht="15.95" customHeight="1"/>
    <row r="4444" ht="15.95" customHeight="1"/>
    <row r="4445" ht="15.95" customHeight="1"/>
    <row r="4446" ht="15.95" customHeight="1"/>
    <row r="4447" ht="15.95" customHeight="1"/>
    <row r="4448" ht="15.95" customHeight="1"/>
    <row r="4449" ht="15.95" customHeight="1"/>
    <row r="4450" ht="15.95" customHeight="1"/>
    <row r="4451" ht="15.95" customHeight="1"/>
    <row r="4452" ht="15.95" customHeight="1"/>
    <row r="4453" ht="15.95" customHeight="1"/>
    <row r="4454" ht="15.95" customHeight="1"/>
    <row r="4455" ht="15.95" customHeight="1"/>
    <row r="4456" ht="15.95" customHeight="1"/>
    <row r="4457" ht="15.95" customHeight="1"/>
    <row r="4458" ht="15.95" customHeight="1"/>
    <row r="4459" ht="15.95" customHeight="1"/>
    <row r="4460" ht="15.95" customHeight="1"/>
    <row r="4461" ht="15.95" customHeight="1"/>
    <row r="4462" ht="15.95" customHeight="1"/>
    <row r="4463" ht="15.95" customHeight="1"/>
    <row r="4464" ht="15.95" customHeight="1"/>
    <row r="4465" ht="15.95" customHeight="1"/>
    <row r="4466" ht="15.95" customHeight="1"/>
    <row r="4467" ht="15.95" customHeight="1"/>
    <row r="4468" ht="15.95" customHeight="1"/>
    <row r="4469" ht="15.95" customHeight="1"/>
    <row r="4470" ht="15.95" customHeight="1"/>
    <row r="4471" ht="15.95" customHeight="1"/>
    <row r="4472" ht="15.95" customHeight="1"/>
    <row r="4473" ht="15.95" customHeight="1"/>
    <row r="4474" ht="15.95" customHeight="1"/>
    <row r="4475" ht="15.95" customHeight="1"/>
    <row r="4476" ht="15.95" customHeight="1"/>
    <row r="4477" ht="15.95" customHeight="1"/>
    <row r="4478" ht="15.95" customHeight="1"/>
    <row r="4479" ht="15.95" customHeight="1"/>
    <row r="4480" ht="15.95" customHeight="1"/>
    <row r="4481" ht="15.95" customHeight="1"/>
    <row r="4482" ht="15.95" customHeight="1"/>
    <row r="4483" ht="15.95" customHeight="1"/>
    <row r="4484" ht="15.95" customHeight="1"/>
    <row r="4485" ht="15.95" customHeight="1"/>
    <row r="4486" ht="15.95" customHeight="1"/>
    <row r="4487" ht="15.95" customHeight="1"/>
    <row r="4488" ht="15.95" customHeight="1"/>
    <row r="4489" ht="15.95" customHeight="1"/>
    <row r="4490" ht="15.95" customHeight="1"/>
    <row r="4491" ht="15.95" customHeight="1"/>
    <row r="4492" ht="15.95" customHeight="1"/>
    <row r="4493" ht="15.95" customHeight="1"/>
    <row r="4494" ht="15.95" customHeight="1"/>
    <row r="4495" ht="15.95" customHeight="1"/>
    <row r="4496" ht="15.95" customHeight="1"/>
    <row r="4497" ht="15.95" customHeight="1"/>
    <row r="4498" ht="15.95" customHeight="1"/>
    <row r="4499" ht="15.95" customHeight="1"/>
    <row r="4500" ht="15.95" customHeight="1"/>
    <row r="4501" ht="15.95" customHeight="1"/>
    <row r="4502" ht="15.95" customHeight="1"/>
    <row r="4503" ht="15.95" customHeight="1"/>
    <row r="4504" ht="15.95" customHeight="1"/>
    <row r="4505" ht="15.95" customHeight="1"/>
    <row r="4506" ht="15.95" customHeight="1"/>
    <row r="4507" ht="15.95" customHeight="1"/>
    <row r="4508" ht="15.95" customHeight="1"/>
    <row r="4509" ht="15.95" customHeight="1"/>
    <row r="4510" ht="15.95" customHeight="1"/>
    <row r="4511" ht="15.95" customHeight="1"/>
    <row r="4512" ht="15.95" customHeight="1"/>
    <row r="4513" ht="15.95" customHeight="1"/>
    <row r="4514" ht="15.95" customHeight="1"/>
    <row r="4515" ht="15.95" customHeight="1"/>
    <row r="4516" ht="15.95" customHeight="1"/>
    <row r="4517" ht="15.95" customHeight="1"/>
    <row r="4518" ht="15.95" customHeight="1"/>
    <row r="4519" ht="15.95" customHeight="1"/>
    <row r="4520" ht="15.95" customHeight="1"/>
    <row r="4521" ht="15.95" customHeight="1"/>
    <row r="4522" ht="15.95" customHeight="1"/>
    <row r="4523" ht="15.95" customHeight="1"/>
    <row r="4524" ht="15.95" customHeight="1"/>
    <row r="4525" ht="15.95" customHeight="1"/>
    <row r="4526" ht="15.95" customHeight="1"/>
    <row r="4527" ht="15.95" customHeight="1"/>
    <row r="4528" ht="15.95" customHeight="1"/>
    <row r="4529" ht="15.95" customHeight="1"/>
    <row r="4530" ht="15.95" customHeight="1"/>
    <row r="4531" ht="15.95" customHeight="1"/>
    <row r="4532" ht="15.95" customHeight="1"/>
    <row r="4533" ht="15.95" customHeight="1"/>
    <row r="4534" ht="15.95" customHeight="1"/>
    <row r="4535" ht="15.95" customHeight="1"/>
    <row r="4536" ht="15.95" customHeight="1"/>
    <row r="4537" ht="15.95" customHeight="1"/>
    <row r="4538" ht="15.95" customHeight="1"/>
    <row r="4539" ht="15.95" customHeight="1"/>
    <row r="4540" ht="15.95" customHeight="1"/>
    <row r="4541" ht="15.95" customHeight="1"/>
    <row r="4542" ht="15.95" customHeight="1"/>
    <row r="4543" ht="15.95" customHeight="1"/>
    <row r="4544" ht="15.95" customHeight="1"/>
    <row r="4545" ht="15.95" customHeight="1"/>
    <row r="4546" ht="15.95" customHeight="1"/>
    <row r="4547" ht="15.95" customHeight="1"/>
    <row r="4548" ht="15.95" customHeight="1"/>
    <row r="4549" ht="15.95" customHeight="1"/>
    <row r="4550" ht="15.95" customHeight="1"/>
    <row r="4551" ht="15.95" customHeight="1"/>
    <row r="4552" ht="15.95" customHeight="1"/>
    <row r="4553" ht="15.95" customHeight="1"/>
    <row r="4554" ht="15.95" customHeight="1"/>
    <row r="4555" ht="15.95" customHeight="1"/>
    <row r="4556" ht="15.95" customHeight="1"/>
    <row r="4557" ht="15.95" customHeight="1"/>
    <row r="4558" ht="15.95" customHeight="1"/>
    <row r="4559" ht="15.95" customHeight="1"/>
    <row r="4560" ht="15.95" customHeight="1"/>
    <row r="4561" ht="15.95" customHeight="1"/>
    <row r="4562" ht="15.95" customHeight="1"/>
    <row r="4563" ht="15.95" customHeight="1"/>
    <row r="4564" ht="15.95" customHeight="1"/>
    <row r="4565" ht="15.95" customHeight="1"/>
    <row r="4566" ht="15.95" customHeight="1"/>
    <row r="4567" ht="15.95" customHeight="1"/>
    <row r="4568" ht="15.95" customHeight="1"/>
    <row r="4569" ht="15.95" customHeight="1"/>
    <row r="4570" ht="15.95" customHeight="1"/>
    <row r="4571" ht="15.95" customHeight="1"/>
    <row r="4572" ht="15.95" customHeight="1"/>
    <row r="4573" ht="15.95" customHeight="1"/>
    <row r="4574" ht="15.95" customHeight="1"/>
    <row r="4575" ht="15.95" customHeight="1"/>
    <row r="4576" ht="15.95" customHeight="1"/>
    <row r="4577" ht="15.95" customHeight="1"/>
    <row r="4578" ht="15.95" customHeight="1"/>
    <row r="4579" ht="15.95" customHeight="1"/>
    <row r="4580" ht="15.95" customHeight="1"/>
    <row r="4581" ht="15.95" customHeight="1"/>
    <row r="4582" ht="15.95" customHeight="1"/>
    <row r="4583" ht="15.95" customHeight="1"/>
    <row r="4584" ht="15.95" customHeight="1"/>
    <row r="4585" ht="15.95" customHeight="1"/>
    <row r="4586" ht="15.95" customHeight="1"/>
    <row r="4587" ht="15.95" customHeight="1"/>
    <row r="4588" ht="15.95" customHeight="1"/>
    <row r="4589" ht="15.95" customHeight="1"/>
    <row r="4590" ht="15.95" customHeight="1"/>
    <row r="4591" ht="15.95" customHeight="1"/>
    <row r="4592" ht="15.95" customHeight="1"/>
    <row r="4593" ht="15.95" customHeight="1"/>
    <row r="4594" ht="15.95" customHeight="1"/>
    <row r="4595" ht="15.95" customHeight="1"/>
    <row r="4596" ht="15.95" customHeight="1"/>
    <row r="4597" ht="15.95" customHeight="1"/>
    <row r="4598" ht="15.95" customHeight="1"/>
    <row r="4599" ht="15.95" customHeight="1"/>
    <row r="4600" ht="15.95" customHeight="1"/>
    <row r="4601" ht="15.95" customHeight="1"/>
    <row r="4602" ht="15.95" customHeight="1"/>
    <row r="4603" ht="15.95" customHeight="1"/>
    <row r="4604" ht="15.95" customHeight="1"/>
    <row r="4605" ht="15.95" customHeight="1"/>
    <row r="4606" ht="15.95" customHeight="1"/>
    <row r="4607" ht="15.95" customHeight="1"/>
    <row r="4608" ht="15.95" customHeight="1"/>
    <row r="4609" ht="15.95" customHeight="1"/>
    <row r="4610" ht="15.95" customHeight="1"/>
    <row r="4611" ht="15.95" customHeight="1"/>
    <row r="4612" ht="15.95" customHeight="1"/>
    <row r="4613" ht="15.95" customHeight="1"/>
    <row r="4614" ht="15.95" customHeight="1"/>
    <row r="4615" ht="15.95" customHeight="1"/>
    <row r="4616" ht="15.95" customHeight="1"/>
    <row r="4617" ht="15.95" customHeight="1"/>
    <row r="4618" ht="15.95" customHeight="1"/>
    <row r="4619" ht="15.95" customHeight="1"/>
    <row r="4620" ht="15.95" customHeight="1"/>
    <row r="4621" ht="15.95" customHeight="1"/>
    <row r="4622" ht="15.95" customHeight="1"/>
    <row r="4623" ht="15.95" customHeight="1"/>
    <row r="4624" ht="15.95" customHeight="1"/>
    <row r="4625" ht="15.95" customHeight="1"/>
    <row r="4626" ht="15.95" customHeight="1"/>
    <row r="4627" ht="15.95" customHeight="1"/>
    <row r="4628" ht="15.95" customHeight="1"/>
    <row r="4629" ht="15.95" customHeight="1"/>
    <row r="4630" ht="15.95" customHeight="1"/>
    <row r="4631" ht="15.95" customHeight="1"/>
    <row r="4632" ht="15.95" customHeight="1"/>
    <row r="4633" ht="15.95" customHeight="1"/>
    <row r="4634" ht="15.95" customHeight="1"/>
    <row r="4635" ht="15.95" customHeight="1"/>
    <row r="4636" ht="15.95" customHeight="1"/>
    <row r="4637" ht="15.95" customHeight="1"/>
    <row r="4638" ht="15.95" customHeight="1"/>
    <row r="4639" ht="15.95" customHeight="1"/>
    <row r="4640" ht="15.95" customHeight="1"/>
    <row r="4641" ht="15.95" customHeight="1"/>
    <row r="4642" ht="15.95" customHeight="1"/>
    <row r="4643" ht="15.95" customHeight="1"/>
    <row r="4644" ht="15.95" customHeight="1"/>
    <row r="4645" ht="15.95" customHeight="1"/>
    <row r="4646" ht="15.95" customHeight="1"/>
    <row r="4647" ht="15.95" customHeight="1"/>
    <row r="4648" ht="15.95" customHeight="1"/>
    <row r="4649" ht="15.95" customHeight="1"/>
    <row r="4650" ht="15.95" customHeight="1"/>
    <row r="4651" ht="15.95" customHeight="1"/>
    <row r="4652" ht="15.95" customHeight="1"/>
    <row r="4653" ht="15.95" customHeight="1"/>
    <row r="4654" ht="15.95" customHeight="1"/>
    <row r="4655" ht="15.95" customHeight="1"/>
    <row r="4656" ht="15.95" customHeight="1"/>
    <row r="4657" ht="15.95" customHeight="1"/>
    <row r="4658" ht="15.95" customHeight="1"/>
    <row r="4659" ht="15.95" customHeight="1"/>
    <row r="4660" ht="15.95" customHeight="1"/>
    <row r="4661" ht="15.95" customHeight="1"/>
    <row r="4662" ht="15.95" customHeight="1"/>
    <row r="4663" ht="15.95" customHeight="1"/>
    <row r="4664" ht="15.95" customHeight="1"/>
    <row r="4665" ht="15.95" customHeight="1"/>
    <row r="4666" ht="15.95" customHeight="1"/>
    <row r="4667" ht="15.95" customHeight="1"/>
    <row r="4668" ht="15.95" customHeight="1"/>
    <row r="4669" ht="15.95" customHeight="1"/>
    <row r="4670" ht="15.95" customHeight="1"/>
    <row r="4671" ht="15.95" customHeight="1"/>
    <row r="4672" ht="15.95" customHeight="1"/>
    <row r="4673" ht="15.95" customHeight="1"/>
    <row r="4674" ht="15.95" customHeight="1"/>
    <row r="4675" ht="15.95" customHeight="1"/>
    <row r="4676" ht="15.95" customHeight="1"/>
    <row r="4677" ht="15.95" customHeight="1"/>
    <row r="4678" ht="15.95" customHeight="1"/>
    <row r="4679" ht="15.95" customHeight="1"/>
    <row r="4680" ht="15.95" customHeight="1"/>
    <row r="4681" ht="15.95" customHeight="1"/>
    <row r="4682" ht="15.95" customHeight="1"/>
    <row r="4683" ht="15.95" customHeight="1"/>
    <row r="4684" ht="15.95" customHeight="1"/>
    <row r="4685" ht="15.95" customHeight="1"/>
    <row r="4686" ht="15.95" customHeight="1"/>
    <row r="4687" ht="15.95" customHeight="1"/>
    <row r="4688" ht="15.95" customHeight="1"/>
    <row r="4689" ht="15.95" customHeight="1"/>
    <row r="4690" ht="15.95" customHeight="1"/>
    <row r="4691" ht="15.95" customHeight="1"/>
    <row r="4692" ht="15.95" customHeight="1"/>
    <row r="4693" ht="15.95" customHeight="1"/>
    <row r="4694" ht="15.95" customHeight="1"/>
    <row r="4695" ht="15.95" customHeight="1"/>
    <row r="4696" ht="15.95" customHeight="1"/>
    <row r="4697" ht="15.95" customHeight="1"/>
    <row r="4698" ht="15.95" customHeight="1"/>
    <row r="4699" ht="15.95" customHeight="1"/>
    <row r="4700" ht="15.95" customHeight="1"/>
    <row r="4701" ht="15.95" customHeight="1"/>
    <row r="4702" ht="15.95" customHeight="1"/>
    <row r="4703" ht="15.95" customHeight="1"/>
    <row r="4704" ht="15.95" customHeight="1"/>
    <row r="4705" ht="15.95" customHeight="1"/>
    <row r="4706" ht="15.95" customHeight="1"/>
    <row r="4707" ht="15.95" customHeight="1"/>
    <row r="4708" ht="15.95" customHeight="1"/>
    <row r="4709" ht="15.95" customHeight="1"/>
    <row r="4710" ht="15.95" customHeight="1"/>
    <row r="4711" ht="15.95" customHeight="1"/>
    <row r="4712" ht="15.95" customHeight="1"/>
    <row r="4713" ht="15.95" customHeight="1"/>
    <row r="4714" ht="15.95" customHeight="1"/>
    <row r="4715" ht="15.95" customHeight="1"/>
    <row r="4716" ht="15.95" customHeight="1"/>
    <row r="4717" ht="15.95" customHeight="1"/>
    <row r="4718" ht="15.95" customHeight="1"/>
    <row r="4719" ht="15.95" customHeight="1"/>
    <row r="4720" ht="15.95" customHeight="1"/>
    <row r="4721" ht="15.95" customHeight="1"/>
    <row r="4722" ht="15.95" customHeight="1"/>
    <row r="4723" ht="15.95" customHeight="1"/>
    <row r="4724" ht="15.95" customHeight="1"/>
    <row r="4725" ht="15.95" customHeight="1"/>
    <row r="4726" ht="15.95" customHeight="1"/>
    <row r="4727" ht="15.95" customHeight="1"/>
    <row r="4728" ht="15.95" customHeight="1"/>
    <row r="4729" ht="15.95" customHeight="1"/>
    <row r="4730" ht="15.95" customHeight="1"/>
    <row r="4731" ht="15.95" customHeight="1"/>
    <row r="4732" ht="15.95" customHeight="1"/>
    <row r="4733" ht="15.95" customHeight="1"/>
    <row r="4734" ht="15.95" customHeight="1"/>
    <row r="4735" ht="15.95" customHeight="1"/>
    <row r="4736" ht="15.95" customHeight="1"/>
    <row r="4737" ht="15.95" customHeight="1"/>
    <row r="4738" ht="15.95" customHeight="1"/>
    <row r="4739" ht="15.95" customHeight="1"/>
    <row r="4740" ht="15.95" customHeight="1"/>
    <row r="4741" ht="15.95" customHeight="1"/>
    <row r="4742" ht="15.95" customHeight="1"/>
    <row r="4743" ht="15.95" customHeight="1"/>
    <row r="4744" ht="15.95" customHeight="1"/>
    <row r="4745" ht="15.95" customHeight="1"/>
    <row r="4746" ht="15.95" customHeight="1"/>
    <row r="4747" ht="15.95" customHeight="1"/>
    <row r="4748" ht="15.95" customHeight="1"/>
    <row r="4749" ht="15.95" customHeight="1"/>
    <row r="4750" ht="15.95" customHeight="1"/>
    <row r="4751" ht="15.95" customHeight="1"/>
    <row r="4752" ht="15.95" customHeight="1"/>
    <row r="4753" ht="15.95" customHeight="1"/>
    <row r="4754" ht="15.95" customHeight="1"/>
    <row r="4755" ht="15.95" customHeight="1"/>
    <row r="4756" ht="15.95" customHeight="1"/>
    <row r="4757" ht="15.95" customHeight="1"/>
    <row r="4758" ht="15.95" customHeight="1"/>
    <row r="4759" ht="15.95" customHeight="1"/>
    <row r="4760" ht="15.95" customHeight="1"/>
    <row r="4761" ht="15.95" customHeight="1"/>
    <row r="4762" ht="15.95" customHeight="1"/>
    <row r="4763" ht="15.95" customHeight="1"/>
    <row r="4764" ht="15.95" customHeight="1"/>
    <row r="4765" ht="15.95" customHeight="1"/>
    <row r="4766" ht="15.95" customHeight="1"/>
    <row r="4767" ht="15.95" customHeight="1"/>
    <row r="4768" ht="15.95" customHeight="1"/>
    <row r="4769" ht="15.95" customHeight="1"/>
    <row r="4770" ht="15.95" customHeight="1"/>
    <row r="4771" ht="15.95" customHeight="1"/>
    <row r="4772" ht="15.95" customHeight="1"/>
    <row r="4773" ht="15.95" customHeight="1"/>
    <row r="4774" ht="15.95" customHeight="1"/>
    <row r="4775" ht="15.95" customHeight="1"/>
    <row r="4776" ht="15.95" customHeight="1"/>
    <row r="4777" ht="15.95" customHeight="1"/>
    <row r="4778" ht="15.95" customHeight="1"/>
    <row r="4779" ht="15.95" customHeight="1"/>
    <row r="4780" ht="15.95" customHeight="1"/>
    <row r="4781" ht="15.95" customHeight="1"/>
    <row r="4782" ht="15.95" customHeight="1"/>
    <row r="4783" ht="15.95" customHeight="1"/>
    <row r="4784" ht="15.95" customHeight="1"/>
    <row r="4785" ht="15.95" customHeight="1"/>
    <row r="4786" ht="15.95" customHeight="1"/>
    <row r="4787" ht="15.95" customHeight="1"/>
    <row r="4788" ht="15.95" customHeight="1"/>
    <row r="4789" ht="15.95" customHeight="1"/>
    <row r="4790" ht="15.95" customHeight="1"/>
    <row r="4791" ht="15.95" customHeight="1"/>
    <row r="4792" ht="15.95" customHeight="1"/>
    <row r="4793" ht="15.95" customHeight="1"/>
    <row r="4794" ht="15.95" customHeight="1"/>
    <row r="4795" ht="15.95" customHeight="1"/>
    <row r="4796" ht="15.95" customHeight="1"/>
    <row r="4797" ht="15.95" customHeight="1"/>
    <row r="4798" ht="15.95" customHeight="1"/>
    <row r="4799" ht="15.95" customHeight="1"/>
    <row r="4800" ht="15.95" customHeight="1"/>
    <row r="4801" ht="15.95" customHeight="1"/>
    <row r="4802" ht="15.95" customHeight="1"/>
    <row r="4803" ht="15.95" customHeight="1"/>
    <row r="4804" ht="15.95" customHeight="1"/>
    <row r="4805" ht="15.95" customHeight="1"/>
    <row r="4806" ht="15.95" customHeight="1"/>
    <row r="4807" ht="15.95" customHeight="1"/>
    <row r="4808" ht="15.95" customHeight="1"/>
    <row r="4809" ht="15.95" customHeight="1"/>
    <row r="4810" ht="15.95" customHeight="1"/>
    <row r="4811" ht="15.95" customHeight="1"/>
    <row r="4812" ht="15.95" customHeight="1"/>
    <row r="4813" ht="15.95" customHeight="1"/>
    <row r="4814" ht="15.95" customHeight="1"/>
    <row r="4815" ht="15.95" customHeight="1"/>
    <row r="4816" ht="15.95" customHeight="1"/>
    <row r="4817" ht="15.95" customHeight="1"/>
    <row r="4818" ht="15.95" customHeight="1"/>
    <row r="4819" ht="15.95" customHeight="1"/>
    <row r="4820" ht="15.95" customHeight="1"/>
    <row r="4821" ht="15.95" customHeight="1"/>
  </sheetData>
  <sheetProtection password="8BB8" sheet="1" objects="1" scenarios="1" selectLockedCells="1"/>
  <sortState ref="B8:D11">
    <sortCondition sortBy="icon" ref="B11"/>
  </sortState>
  <mergeCells count="41">
    <mergeCell ref="I31:I32"/>
    <mergeCell ref="B24:E24"/>
    <mergeCell ref="G19:G20"/>
    <mergeCell ref="H19:H20"/>
    <mergeCell ref="I19:I20"/>
    <mergeCell ref="H35:H36"/>
    <mergeCell ref="I35:I36"/>
    <mergeCell ref="I21:I22"/>
    <mergeCell ref="G25:G26"/>
    <mergeCell ref="H25:H26"/>
    <mergeCell ref="H21:H22"/>
    <mergeCell ref="I25:I26"/>
    <mergeCell ref="H23:H24"/>
    <mergeCell ref="I23:I24"/>
    <mergeCell ref="G21:G22"/>
    <mergeCell ref="G23:G24"/>
    <mergeCell ref="G35:G36"/>
    <mergeCell ref="G27:G28"/>
    <mergeCell ref="H27:H28"/>
    <mergeCell ref="G31:G32"/>
    <mergeCell ref="H31:H32"/>
    <mergeCell ref="M28:M30"/>
    <mergeCell ref="I27:I28"/>
    <mergeCell ref="L28:L30"/>
    <mergeCell ref="N28:N30"/>
    <mergeCell ref="G29:G30"/>
    <mergeCell ref="H29:H30"/>
    <mergeCell ref="I29:I30"/>
    <mergeCell ref="B1:I2"/>
    <mergeCell ref="B18:E18"/>
    <mergeCell ref="G18:I18"/>
    <mergeCell ref="B6:E6"/>
    <mergeCell ref="G6:I6"/>
    <mergeCell ref="G15:G16"/>
    <mergeCell ref="H15:H16"/>
    <mergeCell ref="I15:I16"/>
    <mergeCell ref="D3:I3"/>
    <mergeCell ref="D4:I4"/>
    <mergeCell ref="G12:G13"/>
    <mergeCell ref="H12:H13"/>
    <mergeCell ref="I12:I13"/>
  </mergeCells>
  <conditionalFormatting sqref="B11">
    <cfRule type="iconSet" priority="1">
      <iconSet iconSet="3TrafficLights2">
        <cfvo type="percent" val="0"/>
        <cfvo type="percent" val="33"/>
        <cfvo type="percent" val="67"/>
      </iconSet>
    </cfRule>
  </conditionalFormatting>
  <dataValidations count="4">
    <dataValidation type="whole" allowBlank="1" showInputMessage="1" showErrorMessage="1" sqref="D12">
      <formula1>0</formula1>
      <formula2>30000</formula2>
    </dataValidation>
    <dataValidation type="decimal" allowBlank="1" showInputMessage="1" showErrorMessage="1" sqref="D10">
      <formula1>0</formula1>
      <formula2>100</formula2>
    </dataValidation>
    <dataValidation type="decimal" allowBlank="1" showInputMessage="1" showErrorMessage="1" sqref="D9">
      <formula1>0</formula1>
      <formula2>30000</formula2>
    </dataValidation>
    <dataValidation type="list" errorStyle="warning" errorTitle="Error" error="Check Unit Cost" prompt="Select Water Cost Units" sqref="B11">
      <formula1>$B$50:$B$51</formula1>
    </dataValidation>
  </dataValidations>
  <printOptions horizontalCentered="1" verticalCentered="1"/>
  <pageMargins left="0.5" right="0.5" top="0.75" bottom="0.75" header="0.3" footer="0.3"/>
  <pageSetup orientation="portrait" horizontalDpi="300" verticalDpi="300" r:id="rId1"/>
  <ignoredErrors>
    <ignoredError sqref="N20:N21" formula="1"/>
  </ignoredError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Data2</vt:lpstr>
      <vt:lpstr>Data</vt:lpstr>
      <vt:lpstr>Pressure Management Analysis </vt:lpstr>
      <vt:lpstr>'Pressure Management Analysis '!Print_Area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Bob Folk</dc:creator>
  <cp:lastModifiedBy>bfolk</cp:lastModifiedBy>
  <cp:lastPrinted>2008-01-30T22:24:40Z</cp:lastPrinted>
  <dcterms:created xsi:type="dcterms:W3CDTF">2000-03-03T23:18:11Z</dcterms:created>
  <dcterms:modified xsi:type="dcterms:W3CDTF">2012-03-23T20:02:53Z</dcterms:modified>
</cp:coreProperties>
</file>